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765" yWindow="0" windowWidth="9375" windowHeight="8190" tabRatio="250" firstSheet="1" activeTab="1"/>
  </bookViews>
  <sheets>
    <sheet name="xl_DCF_History" sheetId="1" state="hidden" r:id="rId1"/>
    <sheet name="ddr_sig_list" sheetId="2" r:id="rId2"/>
    <sheet name="Sheet1" sheetId="3" r:id="rId3"/>
    <sheet name="Classified as UnClassified" sheetId="4" state="hidden" r:id="rId4"/>
  </sheets>
  <definedNames>
    <definedName name="AC_tot_min_mils">ddr_sig_list!$G$81</definedName>
    <definedName name="AC_tot_min_mm">ddr_sig_list!$F$81</definedName>
    <definedName name="DL0_tot_min_mils">ddr_sig_list!$G$83</definedName>
    <definedName name="DL0_tot_min_mm">ddr_sig_list!$F$83</definedName>
    <definedName name="DL1_tot_min_mils">ddr_sig_list!$G$85</definedName>
    <definedName name="DL1_tot_min_mm">ddr_sig_list!$F$85</definedName>
    <definedName name="Ltol_mils">ddr_sig_list!$D$6</definedName>
    <definedName name="Ltol_mm">ddr_sig_list!$C$6</definedName>
  </definedNames>
  <calcPr calcId="125725"/>
</workbook>
</file>

<file path=xl/calcChain.xml><?xml version="1.0" encoding="utf-8"?>
<calcChain xmlns="http://schemas.openxmlformats.org/spreadsheetml/2006/main">
  <c r="E2" i="3"/>
  <c r="C13" i="2"/>
  <c r="E3" i="3"/>
  <c r="C14" i="2"/>
  <c r="E4" i="3"/>
  <c r="C15" i="2"/>
  <c r="E5" i="3"/>
  <c r="C16" i="2"/>
  <c r="E6" i="3"/>
  <c r="C17" i="2"/>
  <c r="E7" i="3"/>
  <c r="C18" i="2"/>
  <c r="E8" i="3"/>
  <c r="C19" i="2"/>
  <c r="E9" i="3"/>
  <c r="C20" i="2"/>
  <c r="E10" i="3"/>
  <c r="C21" i="2"/>
  <c r="E11" i="3"/>
  <c r="C22" i="2"/>
  <c r="E12" i="3"/>
  <c r="C23" i="2"/>
  <c r="E13" i="3"/>
  <c r="C24" i="2"/>
  <c r="E14" i="3"/>
  <c r="C25" i="2"/>
  <c r="E15" i="3"/>
  <c r="C26" i="2"/>
  <c r="E16" i="3"/>
  <c r="C27" i="2"/>
  <c r="E17" i="3"/>
  <c r="C28" i="2"/>
  <c r="E18" i="3"/>
  <c r="C29" i="2"/>
  <c r="E19" i="3"/>
  <c r="C30" i="2"/>
  <c r="E20" i="3"/>
  <c r="C31" i="2"/>
  <c r="E21" i="3"/>
  <c r="C32" i="2"/>
  <c r="E22" i="3"/>
  <c r="C33" i="2"/>
  <c r="E23" i="3"/>
  <c r="C34" i="2"/>
  <c r="E24" i="3"/>
  <c r="C35" i="2"/>
  <c r="E25" i="3"/>
  <c r="C36" i="2"/>
  <c r="E26" i="3"/>
  <c r="C37" i="2"/>
  <c r="E27" i="3"/>
  <c r="C38" i="2"/>
  <c r="E28" i="3"/>
  <c r="C39" i="2"/>
  <c r="E29" i="3"/>
  <c r="C40" i="2"/>
  <c r="E30" i="3"/>
  <c r="E31"/>
  <c r="C42" i="2"/>
  <c r="E32" i="3"/>
  <c r="C43" i="2"/>
  <c r="E33" i="3"/>
  <c r="C44" i="2"/>
  <c r="E34" i="3"/>
  <c r="C45" i="2"/>
  <c r="E35" i="3"/>
  <c r="C46" i="2"/>
  <c r="E36" i="3"/>
  <c r="C47" i="2"/>
  <c r="E37" i="3"/>
  <c r="C48" i="2"/>
  <c r="E38" i="3"/>
  <c r="C49" i="2"/>
  <c r="E39" i="3"/>
  <c r="C50" i="2"/>
  <c r="E40" i="3"/>
  <c r="C51" i="2"/>
  <c r="E41" i="3"/>
  <c r="C52" i="2"/>
  <c r="E42" i="3"/>
  <c r="C53" i="2"/>
  <c r="E43" i="3"/>
  <c r="E44"/>
  <c r="C55" i="2"/>
  <c r="E45" i="3"/>
  <c r="C56" i="2"/>
  <c r="E46" i="3"/>
  <c r="C57" i="2"/>
  <c r="E47" i="3"/>
  <c r="C58" i="2"/>
  <c r="E48" i="3"/>
  <c r="C59" i="2"/>
  <c r="E49" i="3"/>
  <c r="C60" i="2"/>
  <c r="E50" i="3"/>
  <c r="C61" i="2"/>
  <c r="E51" i="3"/>
  <c r="C62" i="2"/>
  <c r="E52" i="3"/>
  <c r="C63" i="2"/>
  <c r="E53" i="3"/>
  <c r="C64" i="2"/>
  <c r="E54" i="3"/>
  <c r="C65" i="2"/>
  <c r="E55" i="3"/>
  <c r="C66" i="2"/>
  <c r="E56" i="3"/>
  <c r="E57"/>
  <c r="C68" i="2"/>
  <c r="D68"/>
  <c r="E58" i="3"/>
  <c r="C69" i="2"/>
  <c r="D69"/>
  <c r="E59" i="3"/>
  <c r="C70" i="2"/>
  <c r="D70"/>
  <c r="E60" i="3"/>
  <c r="E61"/>
  <c r="E62"/>
  <c r="E63"/>
  <c r="D66" i="2"/>
  <c r="K66"/>
  <c r="J66"/>
  <c r="D65"/>
  <c r="K65"/>
  <c r="J65"/>
  <c r="D64"/>
  <c r="K64"/>
  <c r="J64"/>
  <c r="D63"/>
  <c r="K63"/>
  <c r="J63"/>
  <c r="D62"/>
  <c r="K62"/>
  <c r="J62"/>
  <c r="D61"/>
  <c r="K61"/>
  <c r="J61"/>
  <c r="D60"/>
  <c r="K60"/>
  <c r="J60"/>
  <c r="D59"/>
  <c r="K59"/>
  <c r="J59"/>
  <c r="D58"/>
  <c r="K58"/>
  <c r="J58"/>
  <c r="D57"/>
  <c r="K57"/>
  <c r="J57"/>
  <c r="D56"/>
  <c r="K56"/>
  <c r="J56"/>
  <c r="D55"/>
  <c r="K55"/>
  <c r="D85"/>
  <c r="G85"/>
  <c r="J55"/>
  <c r="C85"/>
  <c r="F85"/>
  <c r="D53"/>
  <c r="K53"/>
  <c r="J53"/>
  <c r="D52"/>
  <c r="K52"/>
  <c r="J52"/>
  <c r="D51"/>
  <c r="K51"/>
  <c r="J51"/>
  <c r="D50"/>
  <c r="K50"/>
  <c r="J50"/>
  <c r="D49"/>
  <c r="K49"/>
  <c r="J49"/>
  <c r="D48"/>
  <c r="K48"/>
  <c r="J48"/>
  <c r="D47"/>
  <c r="K47"/>
  <c r="J47"/>
  <c r="D46"/>
  <c r="K46"/>
  <c r="J46"/>
  <c r="D45"/>
  <c r="K45"/>
  <c r="J45"/>
  <c r="D44"/>
  <c r="K44"/>
  <c r="J44"/>
  <c r="D43"/>
  <c r="K43"/>
  <c r="J43"/>
  <c r="D42"/>
  <c r="K42"/>
  <c r="D83"/>
  <c r="G83"/>
  <c r="J42"/>
  <c r="C83"/>
  <c r="F83"/>
  <c r="D40"/>
  <c r="K40"/>
  <c r="J40"/>
  <c r="D39"/>
  <c r="K39"/>
  <c r="J39"/>
  <c r="D38"/>
  <c r="K38"/>
  <c r="J38"/>
  <c r="D37"/>
  <c r="K37"/>
  <c r="J37"/>
  <c r="D36"/>
  <c r="K36"/>
  <c r="J36"/>
  <c r="D35"/>
  <c r="K35"/>
  <c r="J35"/>
  <c r="D34"/>
  <c r="K34"/>
  <c r="J34"/>
  <c r="D33"/>
  <c r="K33"/>
  <c r="J33"/>
  <c r="D32"/>
  <c r="K32"/>
  <c r="J32"/>
  <c r="D31"/>
  <c r="K31"/>
  <c r="J31"/>
  <c r="D30"/>
  <c r="K30"/>
  <c r="J30"/>
  <c r="D29"/>
  <c r="K29"/>
  <c r="J29"/>
  <c r="D28"/>
  <c r="K28"/>
  <c r="J28"/>
  <c r="D27"/>
  <c r="K27"/>
  <c r="J27"/>
  <c r="D26"/>
  <c r="K26"/>
  <c r="J26"/>
  <c r="D25"/>
  <c r="K25"/>
  <c r="J25"/>
  <c r="D24"/>
  <c r="K24"/>
  <c r="J24"/>
  <c r="D23"/>
  <c r="K23"/>
  <c r="J23"/>
  <c r="D22"/>
  <c r="K22"/>
  <c r="J22"/>
  <c r="D21"/>
  <c r="K21"/>
  <c r="J21"/>
  <c r="D20"/>
  <c r="K20"/>
  <c r="J20"/>
  <c r="D19"/>
  <c r="K19"/>
  <c r="J19"/>
  <c r="D18"/>
  <c r="K18"/>
  <c r="J18"/>
  <c r="D17"/>
  <c r="K17"/>
  <c r="J17"/>
  <c r="D16"/>
  <c r="K16"/>
  <c r="J16"/>
  <c r="D15"/>
  <c r="K15"/>
  <c r="J15"/>
  <c r="D14"/>
  <c r="K14"/>
  <c r="J14"/>
  <c r="D13"/>
  <c r="K13"/>
  <c r="D81"/>
  <c r="G81"/>
  <c r="J13"/>
  <c r="C81"/>
  <c r="F81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M42"/>
  <c r="M43"/>
  <c r="M44"/>
  <c r="M45"/>
  <c r="M46"/>
  <c r="M47"/>
  <c r="M48"/>
  <c r="M49"/>
  <c r="M50"/>
  <c r="M51"/>
  <c r="M52"/>
  <c r="M53"/>
  <c r="N42"/>
  <c r="N43"/>
  <c r="N44"/>
  <c r="N45"/>
  <c r="N46"/>
  <c r="N47"/>
  <c r="N48"/>
  <c r="N49"/>
  <c r="N50"/>
  <c r="N51"/>
  <c r="N52"/>
  <c r="N53"/>
  <c r="M55"/>
  <c r="M56"/>
  <c r="M57"/>
  <c r="M58"/>
  <c r="M59"/>
  <c r="M60"/>
  <c r="M61"/>
  <c r="M62"/>
  <c r="M63"/>
  <c r="M64"/>
  <c r="M65"/>
  <c r="M66"/>
  <c r="N55"/>
  <c r="N56"/>
  <c r="N57"/>
  <c r="N58"/>
  <c r="N59"/>
  <c r="N60"/>
  <c r="N61"/>
  <c r="N62"/>
  <c r="N63"/>
  <c r="N64"/>
  <c r="N65"/>
  <c r="N66"/>
</calcChain>
</file>

<file path=xl/sharedStrings.xml><?xml version="1.0" encoding="utf-8"?>
<sst xmlns="http://schemas.openxmlformats.org/spreadsheetml/2006/main" count="231" uniqueCount="162">
  <si>
    <t>CLINAME</t>
  </si>
  <si>
    <t>DATETIME</t>
  </si>
  <si>
    <t>DONEBY</t>
  </si>
  <si>
    <t>IPADDRESS</t>
  </si>
  <si>
    <t>APPVER</t>
  </si>
  <si>
    <t>RANDOM</t>
  </si>
  <si>
    <t>CHECKSUM</t>
  </si>
  <si>
    <t>ᡪᢃᡘᢁᡶᢈᢈ᡾᡻᡾᡺᡹</t>
  </si>
  <si>
    <t>ᡈᡄᡆᡄᡇᡅᡆᡅᠵᠵᡍᡏᡉᡋᡖᡢᠵᠽᡜᡢᡩᡂᡍᡏᡅᠾ</t>
  </si>
  <si>
    <t>ᡨᡩᡱᡜᡶᢇᢎᠵᢅ᡾ᢉᢉᢂᢄᢃ</t>
  </si>
  <si>
    <t>ᡡᡤᡥᡡᡩᡨᡢᡠᡥᡞᡩᡩ</t>
  </si>
  <si>
    <t>ᡈᡃᡅᡃᡇᡃᡅ</t>
  </si>
  <si>
    <t>ᡊᡅᡅᡆ</t>
  </si>
  <si>
    <t>SPEAr3xx PCB TRACE LENGTH WORKSHEET</t>
  </si>
  <si>
    <t>Instructions for use:</t>
  </si>
  <si>
    <t>Revision 3.0</t>
  </si>
  <si>
    <t>Both mm and mil units can be independently used in this worksheet.</t>
  </si>
  <si>
    <r>
      <t xml:space="preserve">1. Save a copy of this worksheet as </t>
    </r>
    <r>
      <rPr>
        <b/>
        <sz val="10"/>
        <rFont val="Arial"/>
        <family val="2"/>
      </rPr>
      <t>read-only</t>
    </r>
    <r>
      <rPr>
        <sz val="10"/>
        <rFont val="Arial"/>
        <family val="2"/>
      </rPr>
      <t xml:space="preserve"> so initial data isn't lost.</t>
    </r>
  </si>
  <si>
    <t>(mm)</t>
  </si>
  <si>
    <t>(mils)</t>
  </si>
  <si>
    <t>2. Route all DDR signals with shortest possibel routing.</t>
  </si>
  <si>
    <t xml:space="preserve">Length Tolerance </t>
  </si>
  <si>
    <t>Ltol</t>
  </si>
  <si>
    <t>Maximum trace length skew allowed for all clock domains</t>
  </si>
  <si>
    <t>3. Enter all trace lengths in column F or G.</t>
  </si>
  <si>
    <r>
      <t xml:space="preserve">4. Enter </t>
    </r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via lengths in columns H or I. (Or omit this step if all vias are equal within a clock domain.)</t>
    </r>
  </si>
  <si>
    <t>5. The worksheet identifies which traces need to be lengthened and by how much to meet Lmin.</t>
  </si>
  <si>
    <t>6. Lengthen the indicated signal traces by the amount listed in column M or N</t>
  </si>
  <si>
    <t>PACKAGE SUBSTRATE</t>
  </si>
  <si>
    <t>INITIAL SHORTEST</t>
  </si>
  <si>
    <t>TRACE LENGTH</t>
  </si>
  <si>
    <t>PCB TRACE LENGTH</t>
  </si>
  <si>
    <t>PCB VIA LENGTH</t>
  </si>
  <si>
    <t>TOTAL LENGTH</t>
  </si>
  <si>
    <t>ADD THIS LENGTH</t>
  </si>
  <si>
    <t>(except to Lmax)</t>
  </si>
  <si>
    <t>SIGNAL NAME</t>
  </si>
  <si>
    <t>BALL</t>
  </si>
  <si>
    <t>DDR_ADD_0</t>
  </si>
  <si>
    <t>T2</t>
  </si>
  <si>
    <t>DDR_ADD_1</t>
  </si>
  <si>
    <t>T1</t>
  </si>
  <si>
    <t>DDR_ADD_2</t>
  </si>
  <si>
    <t>U1</t>
  </si>
  <si>
    <t>DDR_ADD_3</t>
  </si>
  <si>
    <t>U2</t>
  </si>
  <si>
    <t>DDR_ADD_4</t>
  </si>
  <si>
    <t>U3</t>
  </si>
  <si>
    <t>DDR_ADD_5</t>
  </si>
  <si>
    <t>U4</t>
  </si>
  <si>
    <t>DDR_ADD_6</t>
  </si>
  <si>
    <t>U5</t>
  </si>
  <si>
    <t>DDR_ADD_7</t>
  </si>
  <si>
    <t>T5</t>
  </si>
  <si>
    <t>DDR_ADD_8</t>
  </si>
  <si>
    <t>R5</t>
  </si>
  <si>
    <t>DDR_ADD_9</t>
  </si>
  <si>
    <t>P5</t>
  </si>
  <si>
    <t>DDR_ADD_10</t>
  </si>
  <si>
    <t>P6</t>
  </si>
  <si>
    <t>DDR_ADD_11</t>
  </si>
  <si>
    <t>R6</t>
  </si>
  <si>
    <t>DDR_ADD_12</t>
  </si>
  <si>
    <t>T6</t>
  </si>
  <si>
    <t>DDR_ADD_13</t>
  </si>
  <si>
    <t>U6</t>
  </si>
  <si>
    <t>DDR_ADD_14</t>
  </si>
  <si>
    <t>R7</t>
  </si>
  <si>
    <t>DDR_BA_0</t>
  </si>
  <si>
    <t>P7</t>
  </si>
  <si>
    <t>DDR_BA_1</t>
  </si>
  <si>
    <t>P8</t>
  </si>
  <si>
    <t>DDR_BA_2</t>
  </si>
  <si>
    <t>R8</t>
  </si>
  <si>
    <t>DDR_RAS</t>
  </si>
  <si>
    <t>U8</t>
  </si>
  <si>
    <t>DDR_CAS</t>
  </si>
  <si>
    <t>T8</t>
  </si>
  <si>
    <t>DDR_WE</t>
  </si>
  <si>
    <t>T7</t>
  </si>
  <si>
    <t>DDR_CLKEN</t>
  </si>
  <si>
    <t>U7</t>
  </si>
  <si>
    <t>DDR_CLK_P</t>
  </si>
  <si>
    <t>T9</t>
  </si>
  <si>
    <t>DDR_CLK_N</t>
  </si>
  <si>
    <t>U9</t>
  </si>
  <si>
    <t>DDR_CS_0</t>
  </si>
  <si>
    <t>P9</t>
  </si>
  <si>
    <t>DDR_CS_1</t>
  </si>
  <si>
    <t>R9</t>
  </si>
  <si>
    <t>DDR_ODT_0</t>
  </si>
  <si>
    <t>T3</t>
  </si>
  <si>
    <t>DDR_ODT_1</t>
  </si>
  <si>
    <t>T4</t>
  </si>
  <si>
    <t>DDR_DATA_0</t>
  </si>
  <si>
    <t>P11</t>
  </si>
  <si>
    <t>DDR_DATA_1</t>
  </si>
  <si>
    <t>R11</t>
  </si>
  <si>
    <t>DDR_DATA_2</t>
  </si>
  <si>
    <t>T11</t>
  </si>
  <si>
    <t>DDR_DATA_3</t>
  </si>
  <si>
    <t>U11</t>
  </si>
  <si>
    <t>DDR_DATA_4</t>
  </si>
  <si>
    <t>T12</t>
  </si>
  <si>
    <t>DDR_DATA_5</t>
  </si>
  <si>
    <t>R12</t>
  </si>
  <si>
    <t>DDR_DATA_6</t>
  </si>
  <si>
    <t>P12</t>
  </si>
  <si>
    <t>DDR_DATA_7</t>
  </si>
  <si>
    <t>P13</t>
  </si>
  <si>
    <t>DDR_DQS_0</t>
  </si>
  <si>
    <t>U10</t>
  </si>
  <si>
    <t>DDR_nDQS_0</t>
  </si>
  <si>
    <t>T10</t>
  </si>
  <si>
    <t>DDR_DM_0</t>
  </si>
  <si>
    <t>U12</t>
  </si>
  <si>
    <t>DDR_GATE_0</t>
  </si>
  <si>
    <t>R10</t>
  </si>
  <si>
    <t>DDR_DATA_8</t>
  </si>
  <si>
    <t>T17</t>
  </si>
  <si>
    <t>DDR_DATA_9</t>
  </si>
  <si>
    <t>T16</t>
  </si>
  <si>
    <t>DDR_DATA_10</t>
  </si>
  <si>
    <t>U17</t>
  </si>
  <si>
    <t>DDR_DATA_11</t>
  </si>
  <si>
    <t>U16</t>
  </si>
  <si>
    <t>DDR_DATA_12</t>
  </si>
  <si>
    <t>U14</t>
  </si>
  <si>
    <t>DDR_DATA_13</t>
  </si>
  <si>
    <t>U13</t>
  </si>
  <si>
    <t>DDR_DATA_14</t>
  </si>
  <si>
    <t>T13</t>
  </si>
  <si>
    <t>DDR_DATA_15</t>
  </si>
  <si>
    <t>R13</t>
  </si>
  <si>
    <t>DDR_DQS_1</t>
  </si>
  <si>
    <t>U15</t>
  </si>
  <si>
    <t>DDR_nDQS_1</t>
  </si>
  <si>
    <t>T15</t>
  </si>
  <si>
    <t>DDR_DM_1</t>
  </si>
  <si>
    <t>T14</t>
  </si>
  <si>
    <t>DDR_GATE_1</t>
  </si>
  <si>
    <t>R14</t>
  </si>
  <si>
    <t>DDR_VREF</t>
  </si>
  <si>
    <t>P10</t>
  </si>
  <si>
    <t>DDR_COMP_2V5</t>
  </si>
  <si>
    <t>P4</t>
  </si>
  <si>
    <t>DDR_COMP_GND</t>
  </si>
  <si>
    <t>R4</t>
  </si>
  <si>
    <t>MAXIMUM TOTAL INITIAL LENGTHS (Lmax)</t>
  </si>
  <si>
    <t>MINIMUM TOTAL TRACE LENGTH PERMITTED (Lmin)</t>
  </si>
  <si>
    <t>ADDRESS/COMMAND</t>
  </si>
  <si>
    <t>DATA LANE 0</t>
  </si>
  <si>
    <t>DATA LANE 1</t>
  </si>
  <si>
    <t>signal</t>
  </si>
  <si>
    <t>Ball</t>
  </si>
  <si>
    <t>M2</t>
  </si>
  <si>
    <t>M1</t>
  </si>
  <si>
    <t>TOTAL</t>
  </si>
  <si>
    <t>DDR_COMP_1V8</t>
  </si>
  <si>
    <t>DDR_PLL_AVDD</t>
  </si>
  <si>
    <t>DDR_PLL_VDD</t>
  </si>
  <si>
    <t>DDR2_EN</t>
  </si>
</sst>
</file>

<file path=xl/styles.xml><?xml version="1.0" encoding="utf-8"?>
<styleSheet xmlns="http://schemas.openxmlformats.org/spreadsheetml/2006/main">
  <numFmts count="1">
    <numFmt numFmtId="172" formatCode="0.0"/>
  </numFmts>
  <fonts count="6">
    <font>
      <sz val="10"/>
      <name val="Arial"/>
      <family val="2"/>
    </font>
    <font>
      <sz val="10"/>
      <name val="Lohit Devanaga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</fills>
  <borders count="17">
    <border>
      <left/>
      <right/>
      <top/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medium">
        <color indexed="63"/>
      </left>
      <right/>
      <top/>
      <bottom style="thin">
        <color indexed="63"/>
      </bottom>
      <diagonal/>
    </border>
    <border>
      <left/>
      <right style="medium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medium">
        <color indexed="63"/>
      </left>
      <right/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8" xfId="0" applyBorder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center"/>
    </xf>
    <xf numFmtId="172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13" xfId="0" applyBorder="1" applyAlignment="1">
      <alignment horizontal="center"/>
    </xf>
    <xf numFmtId="172" fontId="0" fillId="0" borderId="13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72" fontId="0" fillId="0" borderId="14" xfId="0" applyNumberFormat="1" applyBorder="1" applyAlignment="1">
      <alignment horizontal="center"/>
    </xf>
    <xf numFmtId="0" fontId="0" fillId="0" borderId="0" xfId="0" applyAlignment="1"/>
    <xf numFmtId="172" fontId="0" fillId="0" borderId="0" xfId="0" applyNumberFormat="1" applyFill="1" applyAlignment="1">
      <alignment horizontal="center"/>
    </xf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172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4" borderId="0" xfId="0" applyFont="1" applyFill="1" applyAlignment="1">
      <alignment horizontal="right"/>
    </xf>
    <xf numFmtId="0" fontId="0" fillId="4" borderId="0" xfId="0" applyFont="1" applyFill="1" applyAlignment="1">
      <alignment horizontal="center"/>
    </xf>
    <xf numFmtId="172" fontId="0" fillId="4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3" fillId="0" borderId="0" xfId="0" applyFont="1" applyAlignment="1">
      <alignment horizontal="left"/>
    </xf>
    <xf numFmtId="0" fontId="0" fillId="5" borderId="0" xfId="0" applyFill="1"/>
    <xf numFmtId="0" fontId="3" fillId="0" borderId="0" xfId="0" applyFont="1" applyAlignment="1">
      <alignment horizontal="right"/>
    </xf>
    <xf numFmtId="172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172" fontId="0" fillId="0" borderId="16" xfId="0" applyNumberForma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/>
  </sheetViews>
  <sheetFormatPr defaultRowHeight="12.75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>
        <v>21</v>
      </c>
      <c r="G2" s="1" t="s">
        <v>12</v>
      </c>
    </row>
  </sheetData>
  <sheetProtection selectLockedCells="1" selectUnlockedCells="1"/>
  <phoneticPr fontId="5" type="noConversion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O87"/>
  <sheetViews>
    <sheetView tabSelected="1" zoomScale="85" zoomScaleNormal="85" workbookViewId="0">
      <selection activeCell="N24" sqref="N24"/>
    </sheetView>
  </sheetViews>
  <sheetFormatPr defaultRowHeight="12.75"/>
  <cols>
    <col min="1" max="1" width="21.28515625" style="2" customWidth="1"/>
    <col min="2" max="2" width="9.140625" style="3"/>
    <col min="3" max="4" width="10.7109375" style="3" customWidth="1"/>
    <col min="5" max="5" width="2.42578125" customWidth="1"/>
    <col min="6" max="8" width="10.7109375" customWidth="1"/>
    <col min="12" max="12" width="3.140625" customWidth="1"/>
    <col min="13" max="14" width="10.7109375" customWidth="1"/>
  </cols>
  <sheetData>
    <row r="2" spans="1:15" ht="15.75">
      <c r="A2" s="4" t="s">
        <v>13</v>
      </c>
      <c r="M2" s="5" t="s">
        <v>14</v>
      </c>
    </row>
    <row r="3" spans="1:15">
      <c r="A3" s="6" t="s">
        <v>15</v>
      </c>
      <c r="M3" t="s">
        <v>16</v>
      </c>
    </row>
    <row r="4" spans="1:15">
      <c r="M4" t="s">
        <v>17</v>
      </c>
    </row>
    <row r="5" spans="1:15">
      <c r="A5" s="7"/>
      <c r="B5" s="8"/>
      <c r="C5" s="9" t="s">
        <v>18</v>
      </c>
      <c r="D5" s="10" t="s">
        <v>19</v>
      </c>
      <c r="M5" t="s">
        <v>20</v>
      </c>
    </row>
    <row r="6" spans="1:15">
      <c r="A6" s="11" t="s">
        <v>21</v>
      </c>
      <c r="B6" s="12" t="s">
        <v>22</v>
      </c>
      <c r="C6" s="12">
        <v>2.5</v>
      </c>
      <c r="D6" s="13">
        <v>100</v>
      </c>
      <c r="F6" t="s">
        <v>23</v>
      </c>
      <c r="M6" t="s">
        <v>24</v>
      </c>
    </row>
    <row r="7" spans="1:15">
      <c r="M7" t="s">
        <v>25</v>
      </c>
    </row>
    <row r="8" spans="1:15">
      <c r="M8" t="s">
        <v>26</v>
      </c>
    </row>
    <row r="9" spans="1:15">
      <c r="M9" t="s">
        <v>27</v>
      </c>
    </row>
    <row r="10" spans="1:15">
      <c r="C10" s="53" t="s">
        <v>28</v>
      </c>
      <c r="D10" s="53"/>
      <c r="F10" s="54" t="s">
        <v>29</v>
      </c>
      <c r="G10" s="54"/>
      <c r="M10" s="14"/>
      <c r="N10" s="3"/>
    </row>
    <row r="11" spans="1:15">
      <c r="C11" s="53" t="s">
        <v>30</v>
      </c>
      <c r="D11" s="53"/>
      <c r="F11" s="54" t="s">
        <v>31</v>
      </c>
      <c r="G11" s="54"/>
      <c r="H11" s="54" t="s">
        <v>32</v>
      </c>
      <c r="I11" s="54"/>
      <c r="J11" s="54" t="s">
        <v>33</v>
      </c>
      <c r="K11" s="54"/>
      <c r="L11" s="15"/>
      <c r="M11" s="52" t="s">
        <v>34</v>
      </c>
      <c r="N11" s="52"/>
      <c r="O11" t="s">
        <v>35</v>
      </c>
    </row>
    <row r="12" spans="1:15">
      <c r="A12" s="16" t="s">
        <v>36</v>
      </c>
      <c r="B12" s="17" t="s">
        <v>37</v>
      </c>
      <c r="C12" s="18" t="s">
        <v>18</v>
      </c>
      <c r="D12" s="17" t="s">
        <v>19</v>
      </c>
      <c r="E12" s="19"/>
      <c r="F12" s="20" t="s">
        <v>18</v>
      </c>
      <c r="G12" s="17" t="s">
        <v>19</v>
      </c>
      <c r="H12" s="20" t="s">
        <v>18</v>
      </c>
      <c r="I12" s="17" t="s">
        <v>19</v>
      </c>
      <c r="J12" s="20" t="s">
        <v>18</v>
      </c>
      <c r="K12" s="17" t="s">
        <v>19</v>
      </c>
      <c r="L12" s="15"/>
      <c r="M12" s="21" t="s">
        <v>18</v>
      </c>
      <c r="N12" s="22" t="s">
        <v>19</v>
      </c>
    </row>
    <row r="13" spans="1:15">
      <c r="A13" s="23" t="s">
        <v>38</v>
      </c>
      <c r="B13" s="24" t="s">
        <v>39</v>
      </c>
      <c r="C13" s="25">
        <f>Sheet1!E2</f>
        <v>4.1500000000000004</v>
      </c>
      <c r="D13" s="26">
        <f>C13*39.37</f>
        <v>163.38550000000001</v>
      </c>
      <c r="F13" s="27"/>
      <c r="H13" s="27"/>
      <c r="I13" s="3"/>
      <c r="J13" s="28">
        <f>C13+F13+H13</f>
        <v>4.1500000000000004</v>
      </c>
      <c r="K13" s="29">
        <f>D13+G13+I13</f>
        <v>163.38550000000001</v>
      </c>
      <c r="L13" s="15"/>
      <c r="M13" s="30">
        <f t="shared" ref="M13:M40" si="0">IF(AC_tot_min_mm-J13&gt;0,AC_tot_min_mm-J13,0)</f>
        <v>0</v>
      </c>
      <c r="N13" s="51">
        <f t="shared" ref="N13:N40" si="1">IF(AC_tot_min_mils-K13&gt;0,AC_tot_min_mils-K13,0)</f>
        <v>0</v>
      </c>
    </row>
    <row r="14" spans="1:15">
      <c r="A14" s="23" t="s">
        <v>40</v>
      </c>
      <c r="B14" s="24" t="s">
        <v>41</v>
      </c>
      <c r="C14" s="25">
        <f>Sheet1!E3</f>
        <v>5.2799999999999994</v>
      </c>
      <c r="D14" s="26">
        <f t="shared" ref="D14:D70" si="2">C14*39.37</f>
        <v>207.87359999999995</v>
      </c>
      <c r="F14" s="27"/>
      <c r="H14" s="27"/>
      <c r="I14" s="3"/>
      <c r="J14" s="28">
        <f t="shared" ref="J14:J66" si="3">C14+F14+H14</f>
        <v>5.2799999999999994</v>
      </c>
      <c r="K14" s="29">
        <f t="shared" ref="K14:K66" si="4">D14+G14+I14</f>
        <v>207.87359999999995</v>
      </c>
      <c r="L14" s="15"/>
      <c r="M14" s="30">
        <f t="shared" si="0"/>
        <v>0</v>
      </c>
      <c r="N14" s="51">
        <f t="shared" si="1"/>
        <v>0</v>
      </c>
    </row>
    <row r="15" spans="1:15">
      <c r="A15" s="23" t="s">
        <v>42</v>
      </c>
      <c r="B15" s="24" t="s">
        <v>43</v>
      </c>
      <c r="C15" s="25">
        <f>Sheet1!E4</f>
        <v>5.66</v>
      </c>
      <c r="D15" s="26">
        <f t="shared" si="2"/>
        <v>222.83419999999998</v>
      </c>
      <c r="F15" s="27"/>
      <c r="H15" s="27"/>
      <c r="I15" s="3"/>
      <c r="J15" s="28">
        <f t="shared" si="3"/>
        <v>5.66</v>
      </c>
      <c r="K15" s="29">
        <f t="shared" si="4"/>
        <v>222.83419999999998</v>
      </c>
      <c r="L15" s="15"/>
      <c r="M15" s="30">
        <f t="shared" si="0"/>
        <v>0</v>
      </c>
      <c r="N15" s="51">
        <f t="shared" si="1"/>
        <v>0</v>
      </c>
    </row>
    <row r="16" spans="1:15">
      <c r="A16" s="23" t="s">
        <v>44</v>
      </c>
      <c r="B16" s="24" t="s">
        <v>45</v>
      </c>
      <c r="C16" s="25">
        <f>Sheet1!E5</f>
        <v>5.41</v>
      </c>
      <c r="D16" s="26">
        <f t="shared" si="2"/>
        <v>212.99169999999998</v>
      </c>
      <c r="F16" s="27"/>
      <c r="H16" s="27"/>
      <c r="I16" s="3"/>
      <c r="J16" s="28">
        <f t="shared" si="3"/>
        <v>5.41</v>
      </c>
      <c r="K16" s="29">
        <f t="shared" si="4"/>
        <v>212.99169999999998</v>
      </c>
      <c r="L16" s="15"/>
      <c r="M16" s="30">
        <f t="shared" si="0"/>
        <v>0</v>
      </c>
      <c r="N16" s="51">
        <f t="shared" si="1"/>
        <v>0</v>
      </c>
    </row>
    <row r="17" spans="1:14">
      <c r="A17" s="23" t="s">
        <v>46</v>
      </c>
      <c r="B17" s="24" t="s">
        <v>47</v>
      </c>
      <c r="C17" s="25">
        <f>Sheet1!E6</f>
        <v>4.13</v>
      </c>
      <c r="D17" s="26">
        <f t="shared" si="2"/>
        <v>162.59809999999999</v>
      </c>
      <c r="F17" s="27"/>
      <c r="H17" s="27"/>
      <c r="I17" s="3"/>
      <c r="J17" s="28">
        <f t="shared" si="3"/>
        <v>4.13</v>
      </c>
      <c r="K17" s="29">
        <f t="shared" si="4"/>
        <v>162.59809999999999</v>
      </c>
      <c r="L17" s="15"/>
      <c r="M17" s="30">
        <f t="shared" si="0"/>
        <v>0</v>
      </c>
      <c r="N17" s="51">
        <f t="shared" si="1"/>
        <v>0</v>
      </c>
    </row>
    <row r="18" spans="1:14">
      <c r="A18" s="23" t="s">
        <v>48</v>
      </c>
      <c r="B18" s="24" t="s">
        <v>49</v>
      </c>
      <c r="C18" s="25">
        <f>Sheet1!E7</f>
        <v>4.0600000000000005</v>
      </c>
      <c r="D18" s="26">
        <f t="shared" si="2"/>
        <v>159.84220000000002</v>
      </c>
      <c r="F18" s="27"/>
      <c r="H18" s="27"/>
      <c r="I18" s="3"/>
      <c r="J18" s="28">
        <f t="shared" si="3"/>
        <v>4.0600000000000005</v>
      </c>
      <c r="K18" s="29">
        <f t="shared" si="4"/>
        <v>159.84220000000002</v>
      </c>
      <c r="L18" s="15"/>
      <c r="M18" s="30">
        <f t="shared" si="0"/>
        <v>0</v>
      </c>
      <c r="N18" s="51">
        <f t="shared" si="1"/>
        <v>0</v>
      </c>
    </row>
    <row r="19" spans="1:14">
      <c r="A19" s="23" t="s">
        <v>50</v>
      </c>
      <c r="B19" s="24" t="s">
        <v>51</v>
      </c>
      <c r="C19" s="25">
        <f>Sheet1!E8</f>
        <v>4.3500000000000005</v>
      </c>
      <c r="D19" s="26">
        <f t="shared" si="2"/>
        <v>171.2595</v>
      </c>
      <c r="F19" s="27"/>
      <c r="H19" s="27"/>
      <c r="I19" s="3"/>
      <c r="J19" s="28">
        <f t="shared" si="3"/>
        <v>4.3500000000000005</v>
      </c>
      <c r="K19" s="29">
        <f t="shared" si="4"/>
        <v>171.2595</v>
      </c>
      <c r="L19" s="15"/>
      <c r="M19" s="30">
        <f t="shared" si="0"/>
        <v>0</v>
      </c>
      <c r="N19" s="51">
        <f t="shared" si="1"/>
        <v>0</v>
      </c>
    </row>
    <row r="20" spans="1:14">
      <c r="A20" s="23" t="s">
        <v>52</v>
      </c>
      <c r="B20" s="24" t="s">
        <v>53</v>
      </c>
      <c r="C20" s="25">
        <f>Sheet1!E9</f>
        <v>2.97</v>
      </c>
      <c r="D20" s="26">
        <f t="shared" si="2"/>
        <v>116.9289</v>
      </c>
      <c r="F20" s="27"/>
      <c r="H20" s="27"/>
      <c r="I20" s="3"/>
      <c r="J20" s="28">
        <f t="shared" si="3"/>
        <v>2.97</v>
      </c>
      <c r="K20" s="29">
        <f t="shared" si="4"/>
        <v>116.9289</v>
      </c>
      <c r="L20" s="15"/>
      <c r="M20" s="30">
        <f t="shared" si="0"/>
        <v>0.64999999999999991</v>
      </c>
      <c r="N20" s="51">
        <f t="shared" si="1"/>
        <v>24.015500000000003</v>
      </c>
    </row>
    <row r="21" spans="1:14">
      <c r="A21" s="23" t="s">
        <v>54</v>
      </c>
      <c r="B21" s="24" t="s">
        <v>55</v>
      </c>
      <c r="C21" s="25">
        <f>Sheet1!E10</f>
        <v>2.08</v>
      </c>
      <c r="D21" s="26">
        <f t="shared" si="2"/>
        <v>81.889600000000002</v>
      </c>
      <c r="F21" s="27"/>
      <c r="H21" s="27"/>
      <c r="I21" s="3"/>
      <c r="J21" s="28">
        <f t="shared" si="3"/>
        <v>2.08</v>
      </c>
      <c r="K21" s="29">
        <f t="shared" si="4"/>
        <v>81.889600000000002</v>
      </c>
      <c r="L21" s="15"/>
      <c r="M21" s="30">
        <f t="shared" si="0"/>
        <v>1.54</v>
      </c>
      <c r="N21" s="51">
        <f t="shared" si="1"/>
        <v>59.0548</v>
      </c>
    </row>
    <row r="22" spans="1:14">
      <c r="A22" s="23" t="s">
        <v>56</v>
      </c>
      <c r="B22" s="24" t="s">
        <v>57</v>
      </c>
      <c r="C22" s="25">
        <f>Sheet1!E11</f>
        <v>5.48</v>
      </c>
      <c r="D22" s="26">
        <f t="shared" si="2"/>
        <v>215.74760000000001</v>
      </c>
      <c r="F22" s="27"/>
      <c r="H22" s="27"/>
      <c r="I22" s="3"/>
      <c r="J22" s="28">
        <f t="shared" si="3"/>
        <v>5.48</v>
      </c>
      <c r="K22" s="29">
        <f t="shared" si="4"/>
        <v>215.74760000000001</v>
      </c>
      <c r="L22" s="15"/>
      <c r="M22" s="30">
        <f t="shared" si="0"/>
        <v>0</v>
      </c>
      <c r="N22" s="51">
        <f t="shared" si="1"/>
        <v>0</v>
      </c>
    </row>
    <row r="23" spans="1:14">
      <c r="A23" s="23" t="s">
        <v>58</v>
      </c>
      <c r="B23" s="24" t="s">
        <v>59</v>
      </c>
      <c r="C23" s="25">
        <f>Sheet1!E12</f>
        <v>1.62</v>
      </c>
      <c r="D23" s="26">
        <f t="shared" si="2"/>
        <v>63.779400000000003</v>
      </c>
      <c r="F23" s="27"/>
      <c r="H23" s="27"/>
      <c r="I23" s="3"/>
      <c r="J23" s="28">
        <f t="shared" si="3"/>
        <v>1.62</v>
      </c>
      <c r="K23" s="29">
        <f t="shared" si="4"/>
        <v>63.779400000000003</v>
      </c>
      <c r="L23" s="15"/>
      <c r="M23" s="30">
        <f t="shared" si="0"/>
        <v>2</v>
      </c>
      <c r="N23" s="51">
        <f t="shared" si="1"/>
        <v>77.164999999999992</v>
      </c>
    </row>
    <row r="24" spans="1:14">
      <c r="A24" s="23" t="s">
        <v>60</v>
      </c>
      <c r="B24" s="24" t="s">
        <v>61</v>
      </c>
      <c r="C24" s="25">
        <f>Sheet1!E13</f>
        <v>1.88</v>
      </c>
      <c r="D24" s="26">
        <f t="shared" si="2"/>
        <v>74.015599999999992</v>
      </c>
      <c r="F24" s="27"/>
      <c r="H24" s="27"/>
      <c r="I24" s="3"/>
      <c r="J24" s="28">
        <f t="shared" si="3"/>
        <v>1.88</v>
      </c>
      <c r="K24" s="29">
        <f t="shared" si="4"/>
        <v>74.015599999999992</v>
      </c>
      <c r="L24" s="15"/>
      <c r="M24" s="30">
        <f t="shared" si="0"/>
        <v>1.7400000000000002</v>
      </c>
      <c r="N24" s="51">
        <f t="shared" si="1"/>
        <v>66.92880000000001</v>
      </c>
    </row>
    <row r="25" spans="1:14">
      <c r="A25" s="23" t="s">
        <v>62</v>
      </c>
      <c r="B25" s="24" t="s">
        <v>63</v>
      </c>
      <c r="C25" s="25">
        <f>Sheet1!E14</f>
        <v>2.73</v>
      </c>
      <c r="D25" s="26">
        <f t="shared" si="2"/>
        <v>107.48009999999999</v>
      </c>
      <c r="F25" s="27"/>
      <c r="H25" s="27"/>
      <c r="I25" s="3"/>
      <c r="J25" s="28">
        <f t="shared" si="3"/>
        <v>2.73</v>
      </c>
      <c r="K25" s="29">
        <f t="shared" si="4"/>
        <v>107.48009999999999</v>
      </c>
      <c r="L25" s="15"/>
      <c r="M25" s="30">
        <f t="shared" si="0"/>
        <v>0.89000000000000012</v>
      </c>
      <c r="N25" s="51">
        <f t="shared" si="1"/>
        <v>33.464300000000009</v>
      </c>
    </row>
    <row r="26" spans="1:14">
      <c r="A26" s="23" t="s">
        <v>64</v>
      </c>
      <c r="B26" s="24" t="s">
        <v>65</v>
      </c>
      <c r="C26" s="25">
        <f>Sheet1!E15</f>
        <v>3.8800000000000003</v>
      </c>
      <c r="D26" s="26">
        <f t="shared" si="2"/>
        <v>152.75560000000002</v>
      </c>
      <c r="F26" s="27"/>
      <c r="H26" s="27"/>
      <c r="I26" s="3"/>
      <c r="J26" s="28">
        <f t="shared" si="3"/>
        <v>3.8800000000000003</v>
      </c>
      <c r="K26" s="29">
        <f t="shared" si="4"/>
        <v>152.75560000000002</v>
      </c>
      <c r="L26" s="15"/>
      <c r="M26" s="30">
        <f t="shared" si="0"/>
        <v>0</v>
      </c>
      <c r="N26" s="51">
        <f t="shared" si="1"/>
        <v>0</v>
      </c>
    </row>
    <row r="27" spans="1:14">
      <c r="A27" s="23" t="s">
        <v>66</v>
      </c>
      <c r="B27" s="24" t="s">
        <v>67</v>
      </c>
      <c r="C27" s="25">
        <f>Sheet1!E16</f>
        <v>3.8</v>
      </c>
      <c r="D27" s="26">
        <f t="shared" si="2"/>
        <v>149.60599999999999</v>
      </c>
      <c r="F27" s="27"/>
      <c r="G27" s="3"/>
      <c r="H27" s="27"/>
      <c r="I27" s="3"/>
      <c r="J27" s="28">
        <f t="shared" si="3"/>
        <v>3.8</v>
      </c>
      <c r="K27" s="29">
        <f t="shared" si="4"/>
        <v>149.60599999999999</v>
      </c>
      <c r="L27" s="15"/>
      <c r="M27" s="30">
        <f t="shared" si="0"/>
        <v>0</v>
      </c>
      <c r="N27" s="51">
        <f t="shared" si="1"/>
        <v>0</v>
      </c>
    </row>
    <row r="28" spans="1:14">
      <c r="A28" s="23" t="s">
        <v>68</v>
      </c>
      <c r="B28" s="24" t="s">
        <v>69</v>
      </c>
      <c r="C28" s="25">
        <f>Sheet1!E17</f>
        <v>4.7699999999999996</v>
      </c>
      <c r="D28" s="26">
        <f t="shared" si="2"/>
        <v>187.79489999999998</v>
      </c>
      <c r="F28" s="27"/>
      <c r="G28" s="31"/>
      <c r="H28" s="27"/>
      <c r="I28" s="3"/>
      <c r="J28" s="28">
        <f t="shared" si="3"/>
        <v>4.7699999999999996</v>
      </c>
      <c r="K28" s="29">
        <f t="shared" si="4"/>
        <v>187.79489999999998</v>
      </c>
      <c r="L28" s="15"/>
      <c r="M28" s="30">
        <f t="shared" si="0"/>
        <v>0</v>
      </c>
      <c r="N28" s="51">
        <f t="shared" si="1"/>
        <v>0</v>
      </c>
    </row>
    <row r="29" spans="1:14">
      <c r="A29" s="23" t="s">
        <v>70</v>
      </c>
      <c r="B29" s="24" t="s">
        <v>71</v>
      </c>
      <c r="C29" s="25">
        <f>Sheet1!E18</f>
        <v>2.93</v>
      </c>
      <c r="D29" s="26">
        <f t="shared" si="2"/>
        <v>115.3541</v>
      </c>
      <c r="F29" s="27"/>
      <c r="G29" s="31"/>
      <c r="H29" s="27"/>
      <c r="I29" s="3"/>
      <c r="J29" s="28">
        <f t="shared" si="3"/>
        <v>2.93</v>
      </c>
      <c r="K29" s="29">
        <f t="shared" si="4"/>
        <v>115.3541</v>
      </c>
      <c r="L29" s="15"/>
      <c r="M29" s="30">
        <f t="shared" si="0"/>
        <v>0.69</v>
      </c>
      <c r="N29" s="51">
        <f t="shared" si="1"/>
        <v>25.590299999999999</v>
      </c>
    </row>
    <row r="30" spans="1:14">
      <c r="A30" s="23" t="s">
        <v>72</v>
      </c>
      <c r="B30" s="24" t="s">
        <v>73</v>
      </c>
      <c r="C30" s="25">
        <f>Sheet1!E19</f>
        <v>5.37</v>
      </c>
      <c r="D30" s="26">
        <f t="shared" si="2"/>
        <v>211.4169</v>
      </c>
      <c r="F30" s="27"/>
      <c r="G30" s="3"/>
      <c r="H30" s="27"/>
      <c r="I30" s="3"/>
      <c r="J30" s="28">
        <f t="shared" si="3"/>
        <v>5.37</v>
      </c>
      <c r="K30" s="29">
        <f t="shared" si="4"/>
        <v>211.4169</v>
      </c>
      <c r="L30" s="15"/>
      <c r="M30" s="30">
        <f t="shared" si="0"/>
        <v>0</v>
      </c>
      <c r="N30" s="51">
        <f t="shared" si="1"/>
        <v>0</v>
      </c>
    </row>
    <row r="31" spans="1:14">
      <c r="A31" s="23" t="s">
        <v>74</v>
      </c>
      <c r="B31" s="24" t="s">
        <v>75</v>
      </c>
      <c r="C31" s="25">
        <f>Sheet1!E20</f>
        <v>3.9</v>
      </c>
      <c r="D31" s="26">
        <f t="shared" si="2"/>
        <v>153.54299999999998</v>
      </c>
      <c r="F31" s="27"/>
      <c r="G31" s="31"/>
      <c r="H31" s="27"/>
      <c r="I31" s="3"/>
      <c r="J31" s="28">
        <f t="shared" si="3"/>
        <v>3.9</v>
      </c>
      <c r="K31" s="29">
        <f t="shared" si="4"/>
        <v>153.54299999999998</v>
      </c>
      <c r="L31" s="15"/>
      <c r="M31" s="30">
        <f t="shared" si="0"/>
        <v>0</v>
      </c>
      <c r="N31" s="51">
        <f t="shared" si="1"/>
        <v>0</v>
      </c>
    </row>
    <row r="32" spans="1:14">
      <c r="A32" s="23" t="s">
        <v>76</v>
      </c>
      <c r="B32" s="24" t="s">
        <v>77</v>
      </c>
      <c r="C32" s="25">
        <f>Sheet1!E21</f>
        <v>2.4</v>
      </c>
      <c r="D32" s="26">
        <f t="shared" si="2"/>
        <v>94.487999999999985</v>
      </c>
      <c r="F32" s="27"/>
      <c r="G32" s="31"/>
      <c r="H32" s="27"/>
      <c r="I32" s="3"/>
      <c r="J32" s="28">
        <f t="shared" si="3"/>
        <v>2.4</v>
      </c>
      <c r="K32" s="29">
        <f t="shared" si="4"/>
        <v>94.487999999999985</v>
      </c>
      <c r="L32" s="15"/>
      <c r="M32" s="30">
        <f t="shared" si="0"/>
        <v>1.2200000000000002</v>
      </c>
      <c r="N32" s="51">
        <f t="shared" si="1"/>
        <v>46.456400000000016</v>
      </c>
    </row>
    <row r="33" spans="1:14">
      <c r="A33" s="23" t="s">
        <v>78</v>
      </c>
      <c r="B33" s="24" t="s">
        <v>79</v>
      </c>
      <c r="C33" s="25">
        <f>Sheet1!E22</f>
        <v>2.4900000000000002</v>
      </c>
      <c r="D33" s="26">
        <f t="shared" si="2"/>
        <v>98.031300000000002</v>
      </c>
      <c r="F33" s="27"/>
      <c r="G33" s="31"/>
      <c r="H33" s="27"/>
      <c r="I33" s="3"/>
      <c r="J33" s="28">
        <f t="shared" si="3"/>
        <v>2.4900000000000002</v>
      </c>
      <c r="K33" s="29">
        <f t="shared" si="4"/>
        <v>98.031300000000002</v>
      </c>
      <c r="L33" s="15"/>
      <c r="M33" s="30">
        <f t="shared" si="0"/>
        <v>1.1299999999999999</v>
      </c>
      <c r="N33" s="51">
        <f t="shared" si="1"/>
        <v>42.9131</v>
      </c>
    </row>
    <row r="34" spans="1:14">
      <c r="A34" s="23" t="s">
        <v>80</v>
      </c>
      <c r="B34" s="24" t="s">
        <v>81</v>
      </c>
      <c r="C34" s="25">
        <f>Sheet1!E23</f>
        <v>3.66</v>
      </c>
      <c r="D34" s="26">
        <f t="shared" si="2"/>
        <v>144.0942</v>
      </c>
      <c r="F34" s="27"/>
      <c r="G34" s="31"/>
      <c r="H34" s="27"/>
      <c r="I34" s="3"/>
      <c r="J34" s="28">
        <f t="shared" si="3"/>
        <v>3.66</v>
      </c>
      <c r="K34" s="29">
        <f t="shared" si="4"/>
        <v>144.0942</v>
      </c>
      <c r="L34" s="15"/>
      <c r="M34" s="30">
        <f t="shared" si="0"/>
        <v>0</v>
      </c>
      <c r="N34" s="51">
        <f t="shared" si="1"/>
        <v>0</v>
      </c>
    </row>
    <row r="35" spans="1:14">
      <c r="A35" s="23" t="s">
        <v>82</v>
      </c>
      <c r="B35" s="24" t="s">
        <v>83</v>
      </c>
      <c r="C35" s="25">
        <f>Sheet1!E24</f>
        <v>1.6</v>
      </c>
      <c r="D35" s="26">
        <f t="shared" si="2"/>
        <v>62.991999999999997</v>
      </c>
      <c r="F35" s="27"/>
      <c r="G35" s="31"/>
      <c r="H35" s="27"/>
      <c r="I35" s="3"/>
      <c r="J35" s="28">
        <f t="shared" si="3"/>
        <v>1.6</v>
      </c>
      <c r="K35" s="29">
        <f t="shared" si="4"/>
        <v>62.991999999999997</v>
      </c>
      <c r="L35" s="15"/>
      <c r="M35" s="30">
        <f t="shared" si="0"/>
        <v>2.02</v>
      </c>
      <c r="N35" s="51">
        <f t="shared" si="1"/>
        <v>77.952400000000011</v>
      </c>
    </row>
    <row r="36" spans="1:14">
      <c r="A36" s="23" t="s">
        <v>84</v>
      </c>
      <c r="B36" s="24" t="s">
        <v>85</v>
      </c>
      <c r="C36" s="25">
        <f>Sheet1!E25</f>
        <v>2.42</v>
      </c>
      <c r="D36" s="26">
        <f t="shared" si="2"/>
        <v>95.275399999999991</v>
      </c>
      <c r="F36" s="27"/>
      <c r="G36" s="31"/>
      <c r="H36" s="27"/>
      <c r="I36" s="3"/>
      <c r="J36" s="28">
        <f t="shared" si="3"/>
        <v>2.42</v>
      </c>
      <c r="K36" s="29">
        <f t="shared" si="4"/>
        <v>95.275399999999991</v>
      </c>
      <c r="L36" s="15"/>
      <c r="M36" s="30">
        <f t="shared" si="0"/>
        <v>1.2000000000000002</v>
      </c>
      <c r="N36" s="51">
        <f t="shared" si="1"/>
        <v>45.669000000000011</v>
      </c>
    </row>
    <row r="37" spans="1:14">
      <c r="A37" s="23" t="s">
        <v>86</v>
      </c>
      <c r="B37" s="24" t="s">
        <v>87</v>
      </c>
      <c r="C37" s="25">
        <f>Sheet1!E26</f>
        <v>3.3</v>
      </c>
      <c r="D37" s="26">
        <f t="shared" si="2"/>
        <v>129.92099999999999</v>
      </c>
      <c r="F37" s="27"/>
      <c r="G37" s="31"/>
      <c r="H37" s="27"/>
      <c r="I37" s="3"/>
      <c r="J37" s="28">
        <f t="shared" si="3"/>
        <v>3.3</v>
      </c>
      <c r="K37" s="29">
        <f t="shared" si="4"/>
        <v>129.92099999999999</v>
      </c>
      <c r="L37" s="15"/>
      <c r="M37" s="30">
        <f t="shared" si="0"/>
        <v>0.32000000000000028</v>
      </c>
      <c r="N37" s="51">
        <f t="shared" si="1"/>
        <v>11.023400000000009</v>
      </c>
    </row>
    <row r="38" spans="1:14">
      <c r="A38" s="23" t="s">
        <v>88</v>
      </c>
      <c r="B38" s="24" t="s">
        <v>89</v>
      </c>
      <c r="C38" s="25">
        <f>Sheet1!E27</f>
        <v>6.12</v>
      </c>
      <c r="D38" s="26">
        <f t="shared" si="2"/>
        <v>240.9444</v>
      </c>
      <c r="F38" s="27"/>
      <c r="G38" s="3"/>
      <c r="H38" s="27"/>
      <c r="I38" s="3"/>
      <c r="J38" s="28">
        <f t="shared" si="3"/>
        <v>6.12</v>
      </c>
      <c r="K38" s="29">
        <f t="shared" si="4"/>
        <v>240.9444</v>
      </c>
      <c r="L38" s="15"/>
      <c r="M38" s="30">
        <f t="shared" si="0"/>
        <v>0</v>
      </c>
      <c r="N38" s="51">
        <f t="shared" si="1"/>
        <v>0</v>
      </c>
    </row>
    <row r="39" spans="1:14">
      <c r="A39" s="23" t="s">
        <v>90</v>
      </c>
      <c r="B39" s="24" t="s">
        <v>91</v>
      </c>
      <c r="C39" s="25">
        <f>Sheet1!E28</f>
        <v>3.75</v>
      </c>
      <c r="D39" s="26">
        <f t="shared" si="2"/>
        <v>147.63749999999999</v>
      </c>
      <c r="F39" s="27"/>
      <c r="G39" s="3"/>
      <c r="H39" s="27"/>
      <c r="I39" s="3"/>
      <c r="J39" s="28">
        <f t="shared" si="3"/>
        <v>3.75</v>
      </c>
      <c r="K39" s="29">
        <f t="shared" si="4"/>
        <v>147.63749999999999</v>
      </c>
      <c r="L39" s="15"/>
      <c r="M39" s="30">
        <f t="shared" si="0"/>
        <v>0</v>
      </c>
      <c r="N39" s="51">
        <f t="shared" si="1"/>
        <v>0</v>
      </c>
    </row>
    <row r="40" spans="1:14">
      <c r="A40" s="23" t="s">
        <v>92</v>
      </c>
      <c r="B40" s="24" t="s">
        <v>93</v>
      </c>
      <c r="C40" s="25">
        <f>Sheet1!E29</f>
        <v>2.63</v>
      </c>
      <c r="D40" s="26">
        <f t="shared" si="2"/>
        <v>103.5431</v>
      </c>
      <c r="F40" s="27"/>
      <c r="G40" s="3"/>
      <c r="H40" s="27"/>
      <c r="I40" s="3"/>
      <c r="J40" s="28">
        <f t="shared" si="3"/>
        <v>2.63</v>
      </c>
      <c r="K40" s="29">
        <f t="shared" si="4"/>
        <v>103.5431</v>
      </c>
      <c r="L40" s="15"/>
      <c r="M40" s="30">
        <f t="shared" si="0"/>
        <v>0.99000000000000021</v>
      </c>
      <c r="N40" s="51">
        <f t="shared" si="1"/>
        <v>37.401300000000006</v>
      </c>
    </row>
    <row r="41" spans="1:14">
      <c r="C41" s="32"/>
      <c r="D41" s="29"/>
      <c r="F41" s="27"/>
      <c r="G41" s="3"/>
      <c r="H41" s="27"/>
      <c r="I41" s="3"/>
      <c r="J41" s="28"/>
      <c r="K41" s="29"/>
      <c r="L41" s="15"/>
      <c r="M41" s="30"/>
      <c r="N41" s="51"/>
    </row>
    <row r="42" spans="1:14">
      <c r="A42" s="33" t="s">
        <v>94</v>
      </c>
      <c r="B42" s="34" t="s">
        <v>95</v>
      </c>
      <c r="C42" s="35">
        <f>Sheet1!E31</f>
        <v>6.85</v>
      </c>
      <c r="D42" s="36">
        <f t="shared" si="2"/>
        <v>269.68449999999996</v>
      </c>
      <c r="F42" s="27"/>
      <c r="H42" s="27"/>
      <c r="I42" s="3"/>
      <c r="J42" s="28">
        <f t="shared" si="3"/>
        <v>6.85</v>
      </c>
      <c r="K42" s="29">
        <f t="shared" si="4"/>
        <v>269.68449999999996</v>
      </c>
      <c r="L42" s="15"/>
      <c r="M42" s="30">
        <f t="shared" ref="M42:M53" si="5">IF(DL0_tot_min_mm-J42&gt;0,DL0_tot_min_mm-J42,0)</f>
        <v>0</v>
      </c>
      <c r="N42" s="51">
        <f t="shared" ref="N42:N53" si="6">IF(DL0_tot_min_mils-K42&gt;0,DL0_tot_min_mils-K42,0)</f>
        <v>0</v>
      </c>
    </row>
    <row r="43" spans="1:14">
      <c r="A43" s="33" t="s">
        <v>96</v>
      </c>
      <c r="B43" s="34" t="s">
        <v>97</v>
      </c>
      <c r="C43" s="35">
        <f>Sheet1!E32</f>
        <v>2.85</v>
      </c>
      <c r="D43" s="36">
        <f t="shared" si="2"/>
        <v>112.2045</v>
      </c>
      <c r="F43" s="27"/>
      <c r="H43" s="27"/>
      <c r="I43" s="3"/>
      <c r="J43" s="28">
        <f t="shared" si="3"/>
        <v>2.85</v>
      </c>
      <c r="K43" s="29">
        <f t="shared" si="4"/>
        <v>112.2045</v>
      </c>
      <c r="L43" s="15"/>
      <c r="M43" s="30">
        <f t="shared" si="5"/>
        <v>1.4999999999999996</v>
      </c>
      <c r="N43" s="51">
        <f t="shared" si="6"/>
        <v>57.479999999999961</v>
      </c>
    </row>
    <row r="44" spans="1:14">
      <c r="A44" s="33" t="s">
        <v>98</v>
      </c>
      <c r="B44" s="34" t="s">
        <v>99</v>
      </c>
      <c r="C44" s="35">
        <f>Sheet1!E33</f>
        <v>4.5999999999999996</v>
      </c>
      <c r="D44" s="36">
        <f t="shared" si="2"/>
        <v>181.10199999999998</v>
      </c>
      <c r="F44" s="27"/>
      <c r="H44" s="27"/>
      <c r="I44" s="3"/>
      <c r="J44" s="28">
        <f t="shared" si="3"/>
        <v>4.5999999999999996</v>
      </c>
      <c r="K44" s="29">
        <f t="shared" si="4"/>
        <v>181.10199999999998</v>
      </c>
      <c r="L44" s="15"/>
      <c r="M44" s="30">
        <f t="shared" si="5"/>
        <v>0</v>
      </c>
      <c r="N44" s="51">
        <f t="shared" si="6"/>
        <v>0</v>
      </c>
    </row>
    <row r="45" spans="1:14">
      <c r="A45" s="33" t="s">
        <v>100</v>
      </c>
      <c r="B45" s="34" t="s">
        <v>101</v>
      </c>
      <c r="C45" s="35">
        <f>Sheet1!E34</f>
        <v>4.1900000000000004</v>
      </c>
      <c r="D45" s="36">
        <f t="shared" si="2"/>
        <v>164.96030000000002</v>
      </c>
      <c r="F45" s="27"/>
      <c r="H45" s="27"/>
      <c r="I45" s="3"/>
      <c r="J45" s="28">
        <f t="shared" si="3"/>
        <v>4.1900000000000004</v>
      </c>
      <c r="K45" s="29">
        <f t="shared" si="4"/>
        <v>164.96030000000002</v>
      </c>
      <c r="L45" s="15"/>
      <c r="M45" s="30">
        <f t="shared" si="5"/>
        <v>0.15999999999999925</v>
      </c>
      <c r="N45" s="51">
        <f t="shared" si="6"/>
        <v>4.7241999999999393</v>
      </c>
    </row>
    <row r="46" spans="1:14">
      <c r="A46" s="33" t="s">
        <v>102</v>
      </c>
      <c r="B46" s="34" t="s">
        <v>103</v>
      </c>
      <c r="C46" s="35">
        <f>Sheet1!E35</f>
        <v>6.26</v>
      </c>
      <c r="D46" s="36">
        <f t="shared" si="2"/>
        <v>246.45619999999997</v>
      </c>
      <c r="F46" s="27"/>
      <c r="H46" s="27"/>
      <c r="I46" s="3"/>
      <c r="J46" s="28">
        <f t="shared" si="3"/>
        <v>6.26</v>
      </c>
      <c r="K46" s="29">
        <f t="shared" si="4"/>
        <v>246.45619999999997</v>
      </c>
      <c r="L46" s="15"/>
      <c r="M46" s="30">
        <f t="shared" si="5"/>
        <v>0</v>
      </c>
      <c r="N46" s="51">
        <f t="shared" si="6"/>
        <v>0</v>
      </c>
    </row>
    <row r="47" spans="1:14">
      <c r="A47" s="33" t="s">
        <v>104</v>
      </c>
      <c r="B47" s="34" t="s">
        <v>105</v>
      </c>
      <c r="C47" s="35">
        <f>Sheet1!E36</f>
        <v>5.3900000000000006</v>
      </c>
      <c r="D47" s="36">
        <f t="shared" si="2"/>
        <v>212.20430000000002</v>
      </c>
      <c r="F47" s="27"/>
      <c r="H47" s="27"/>
      <c r="I47" s="3"/>
      <c r="J47" s="28">
        <f t="shared" si="3"/>
        <v>5.3900000000000006</v>
      </c>
      <c r="K47" s="29">
        <f t="shared" si="4"/>
        <v>212.20430000000002</v>
      </c>
      <c r="L47" s="15"/>
      <c r="M47" s="30">
        <f t="shared" si="5"/>
        <v>0</v>
      </c>
      <c r="N47" s="51">
        <f t="shared" si="6"/>
        <v>0</v>
      </c>
    </row>
    <row r="48" spans="1:14">
      <c r="A48" s="33" t="s">
        <v>106</v>
      </c>
      <c r="B48" s="34" t="s">
        <v>107</v>
      </c>
      <c r="C48" s="35">
        <f>Sheet1!E37</f>
        <v>2.86</v>
      </c>
      <c r="D48" s="36">
        <f t="shared" si="2"/>
        <v>112.59819999999999</v>
      </c>
      <c r="F48" s="27"/>
      <c r="H48" s="27"/>
      <c r="I48" s="3"/>
      <c r="J48" s="28">
        <f t="shared" si="3"/>
        <v>2.86</v>
      </c>
      <c r="K48" s="29">
        <f t="shared" si="4"/>
        <v>112.59819999999999</v>
      </c>
      <c r="L48" s="15"/>
      <c r="M48" s="30">
        <f t="shared" si="5"/>
        <v>1.4899999999999998</v>
      </c>
      <c r="N48" s="51">
        <f t="shared" si="6"/>
        <v>57.086299999999966</v>
      </c>
    </row>
    <row r="49" spans="1:14">
      <c r="A49" s="33" t="s">
        <v>108</v>
      </c>
      <c r="B49" s="34" t="s">
        <v>109</v>
      </c>
      <c r="C49" s="35">
        <f>Sheet1!E38</f>
        <v>5.51</v>
      </c>
      <c r="D49" s="36">
        <f t="shared" si="2"/>
        <v>216.92869999999996</v>
      </c>
      <c r="F49" s="27"/>
      <c r="H49" s="27"/>
      <c r="I49" s="3"/>
      <c r="J49" s="28">
        <f t="shared" si="3"/>
        <v>5.51</v>
      </c>
      <c r="K49" s="29">
        <f t="shared" si="4"/>
        <v>216.92869999999996</v>
      </c>
      <c r="L49" s="15"/>
      <c r="M49" s="30">
        <f t="shared" si="5"/>
        <v>0</v>
      </c>
      <c r="N49" s="51">
        <f t="shared" si="6"/>
        <v>0</v>
      </c>
    </row>
    <row r="50" spans="1:14">
      <c r="A50" s="33" t="s">
        <v>110</v>
      </c>
      <c r="B50" s="34" t="s">
        <v>111</v>
      </c>
      <c r="C50" s="35">
        <f>Sheet1!E39</f>
        <v>3.67</v>
      </c>
      <c r="D50" s="36">
        <f t="shared" si="2"/>
        <v>144.4879</v>
      </c>
      <c r="F50" s="27"/>
      <c r="H50" s="27"/>
      <c r="I50" s="3"/>
      <c r="J50" s="28">
        <f t="shared" si="3"/>
        <v>3.67</v>
      </c>
      <c r="K50" s="29">
        <f t="shared" si="4"/>
        <v>144.4879</v>
      </c>
      <c r="L50" s="15"/>
      <c r="M50" s="30">
        <f t="shared" si="5"/>
        <v>0.67999999999999972</v>
      </c>
      <c r="N50" s="51">
        <f t="shared" si="6"/>
        <v>25.196599999999961</v>
      </c>
    </row>
    <row r="51" spans="1:14">
      <c r="A51" s="33" t="s">
        <v>112</v>
      </c>
      <c r="B51" s="34" t="s">
        <v>113</v>
      </c>
      <c r="C51" s="35">
        <f>Sheet1!E40</f>
        <v>2.16</v>
      </c>
      <c r="D51" s="36">
        <f t="shared" si="2"/>
        <v>85.039199999999994</v>
      </c>
      <c r="F51" s="27"/>
      <c r="G51" s="3"/>
      <c r="H51" s="27"/>
      <c r="I51" s="3"/>
      <c r="J51" s="28">
        <f t="shared" si="3"/>
        <v>2.16</v>
      </c>
      <c r="K51" s="29">
        <f t="shared" si="4"/>
        <v>85.039199999999994</v>
      </c>
      <c r="L51" s="15"/>
      <c r="M51" s="30">
        <f t="shared" si="5"/>
        <v>2.1899999999999995</v>
      </c>
      <c r="N51" s="51">
        <f t="shared" si="6"/>
        <v>84.645299999999963</v>
      </c>
    </row>
    <row r="52" spans="1:14">
      <c r="A52" s="33" t="s">
        <v>114</v>
      </c>
      <c r="B52" s="34" t="s">
        <v>115</v>
      </c>
      <c r="C52" s="35">
        <f>Sheet1!E41</f>
        <v>5.3500000000000005</v>
      </c>
      <c r="D52" s="36">
        <f t="shared" si="2"/>
        <v>210.62950000000001</v>
      </c>
      <c r="F52" s="27"/>
      <c r="H52" s="27"/>
      <c r="I52" s="3"/>
      <c r="J52" s="28">
        <f t="shared" si="3"/>
        <v>5.3500000000000005</v>
      </c>
      <c r="K52" s="29">
        <f t="shared" si="4"/>
        <v>210.62950000000001</v>
      </c>
      <c r="L52" s="15"/>
      <c r="M52" s="30">
        <f t="shared" si="5"/>
        <v>0</v>
      </c>
      <c r="N52" s="51">
        <f t="shared" si="6"/>
        <v>0</v>
      </c>
    </row>
    <row r="53" spans="1:14">
      <c r="A53" s="33" t="s">
        <v>116</v>
      </c>
      <c r="B53" s="34" t="s">
        <v>117</v>
      </c>
      <c r="C53" s="35">
        <f>Sheet1!E42</f>
        <v>6.6400000000000006</v>
      </c>
      <c r="D53" s="36">
        <f t="shared" si="2"/>
        <v>261.41680000000002</v>
      </c>
      <c r="F53" s="27"/>
      <c r="G53" s="3"/>
      <c r="H53" s="27"/>
      <c r="I53" s="3"/>
      <c r="J53" s="28">
        <f t="shared" si="3"/>
        <v>6.6400000000000006</v>
      </c>
      <c r="K53" s="29">
        <f t="shared" si="4"/>
        <v>261.41680000000002</v>
      </c>
      <c r="L53" s="15"/>
      <c r="M53" s="30">
        <f t="shared" si="5"/>
        <v>0</v>
      </c>
      <c r="N53" s="51">
        <f t="shared" si="6"/>
        <v>0</v>
      </c>
    </row>
    <row r="54" spans="1:14">
      <c r="A54" s="37"/>
      <c r="B54" s="38"/>
      <c r="C54" s="32"/>
      <c r="D54" s="39"/>
      <c r="F54" s="27"/>
      <c r="G54" s="3"/>
      <c r="H54" s="27"/>
      <c r="I54" s="3"/>
      <c r="J54" s="28"/>
      <c r="K54" s="29"/>
      <c r="L54" s="15"/>
      <c r="M54" s="30"/>
      <c r="N54" s="51"/>
    </row>
    <row r="55" spans="1:14">
      <c r="A55" s="40" t="s">
        <v>118</v>
      </c>
      <c r="B55" s="41" t="s">
        <v>119</v>
      </c>
      <c r="C55" s="42">
        <f>Sheet1!E44</f>
        <v>4.7700000000000005</v>
      </c>
      <c r="D55" s="43">
        <f t="shared" si="2"/>
        <v>187.79490000000001</v>
      </c>
      <c r="F55" s="27"/>
      <c r="H55" s="27"/>
      <c r="I55" s="3"/>
      <c r="J55" s="28">
        <f t="shared" si="3"/>
        <v>4.7700000000000005</v>
      </c>
      <c r="K55" s="29">
        <f t="shared" si="4"/>
        <v>187.79490000000001</v>
      </c>
      <c r="L55" s="15"/>
      <c r="M55" s="30">
        <f t="shared" ref="M55:M66" si="7">IF(DL1_tot_min_mm-J55&gt;0,DL1_tot_min_mm-J55,0)</f>
        <v>0</v>
      </c>
      <c r="N55" s="51">
        <f t="shared" ref="N55:N66" si="8">IF(DL1_tot_min_mils-K55&gt;0,DL1_tot_min_mils-K55,0)</f>
        <v>0</v>
      </c>
    </row>
    <row r="56" spans="1:14">
      <c r="A56" s="40" t="s">
        <v>120</v>
      </c>
      <c r="B56" s="41" t="s">
        <v>121</v>
      </c>
      <c r="C56" s="42">
        <f>Sheet1!E45</f>
        <v>4.6100000000000003</v>
      </c>
      <c r="D56" s="43">
        <f t="shared" si="2"/>
        <v>181.4957</v>
      </c>
      <c r="F56" s="27"/>
      <c r="H56" s="27"/>
      <c r="I56" s="3"/>
      <c r="J56" s="28">
        <f t="shared" si="3"/>
        <v>4.6100000000000003</v>
      </c>
      <c r="K56" s="29">
        <f t="shared" si="4"/>
        <v>181.4957</v>
      </c>
      <c r="L56" s="15"/>
      <c r="M56" s="30">
        <f t="shared" si="7"/>
        <v>0</v>
      </c>
      <c r="N56" s="51">
        <f t="shared" si="8"/>
        <v>0</v>
      </c>
    </row>
    <row r="57" spans="1:14">
      <c r="A57" s="40" t="s">
        <v>122</v>
      </c>
      <c r="B57" s="41" t="s">
        <v>123</v>
      </c>
      <c r="C57" s="42">
        <f>Sheet1!E46</f>
        <v>6.53</v>
      </c>
      <c r="D57" s="43">
        <f t="shared" si="2"/>
        <v>257.08609999999999</v>
      </c>
      <c r="F57" s="27"/>
      <c r="H57" s="27"/>
      <c r="I57" s="3"/>
      <c r="J57" s="28">
        <f t="shared" si="3"/>
        <v>6.53</v>
      </c>
      <c r="K57" s="29">
        <f t="shared" si="4"/>
        <v>257.08609999999999</v>
      </c>
      <c r="L57" s="15"/>
      <c r="M57" s="30">
        <f t="shared" si="7"/>
        <v>0</v>
      </c>
      <c r="N57" s="51">
        <f t="shared" si="8"/>
        <v>0</v>
      </c>
    </row>
    <row r="58" spans="1:14">
      <c r="A58" s="40" t="s">
        <v>124</v>
      </c>
      <c r="B58" s="41" t="s">
        <v>125</v>
      </c>
      <c r="C58" s="42">
        <f>Sheet1!E47</f>
        <v>5.65</v>
      </c>
      <c r="D58" s="43">
        <f t="shared" si="2"/>
        <v>222.44049999999999</v>
      </c>
      <c r="F58" s="27"/>
      <c r="H58" s="27"/>
      <c r="I58" s="3"/>
      <c r="J58" s="28">
        <f t="shared" si="3"/>
        <v>5.65</v>
      </c>
      <c r="K58" s="29">
        <f t="shared" si="4"/>
        <v>222.44049999999999</v>
      </c>
      <c r="L58" s="15"/>
      <c r="M58" s="30">
        <f t="shared" si="7"/>
        <v>0</v>
      </c>
      <c r="N58" s="51">
        <f t="shared" si="8"/>
        <v>0</v>
      </c>
    </row>
    <row r="59" spans="1:14">
      <c r="A59" s="40" t="s">
        <v>126</v>
      </c>
      <c r="B59" s="41" t="s">
        <v>127</v>
      </c>
      <c r="C59" s="42">
        <f>Sheet1!E48</f>
        <v>4.09</v>
      </c>
      <c r="D59" s="43">
        <f t="shared" si="2"/>
        <v>161.02329999999998</v>
      </c>
      <c r="F59" s="27"/>
      <c r="H59" s="27"/>
      <c r="I59" s="3"/>
      <c r="J59" s="28">
        <f t="shared" si="3"/>
        <v>4.09</v>
      </c>
      <c r="K59" s="29">
        <f t="shared" si="4"/>
        <v>161.02329999999998</v>
      </c>
      <c r="L59" s="15"/>
      <c r="M59" s="30">
        <f t="shared" si="7"/>
        <v>0</v>
      </c>
      <c r="N59" s="51">
        <f t="shared" si="8"/>
        <v>0</v>
      </c>
    </row>
    <row r="60" spans="1:14">
      <c r="A60" s="40" t="s">
        <v>128</v>
      </c>
      <c r="B60" s="41" t="s">
        <v>129</v>
      </c>
      <c r="C60" s="42">
        <f>Sheet1!E49</f>
        <v>4.29</v>
      </c>
      <c r="D60" s="43">
        <f t="shared" si="2"/>
        <v>168.8973</v>
      </c>
      <c r="F60" s="27"/>
      <c r="H60" s="27"/>
      <c r="I60" s="3"/>
      <c r="J60" s="28">
        <f t="shared" si="3"/>
        <v>4.29</v>
      </c>
      <c r="K60" s="29">
        <f t="shared" si="4"/>
        <v>168.8973</v>
      </c>
      <c r="L60" s="15"/>
      <c r="M60" s="30">
        <f t="shared" si="7"/>
        <v>0</v>
      </c>
      <c r="N60" s="51">
        <f t="shared" si="8"/>
        <v>0</v>
      </c>
    </row>
    <row r="61" spans="1:14">
      <c r="A61" s="40" t="s">
        <v>130</v>
      </c>
      <c r="B61" s="41" t="s">
        <v>131</v>
      </c>
      <c r="C61" s="42">
        <f>Sheet1!E50</f>
        <v>3.27</v>
      </c>
      <c r="D61" s="43">
        <f t="shared" si="2"/>
        <v>128.73990000000001</v>
      </c>
      <c r="F61" s="27"/>
      <c r="H61" s="27"/>
      <c r="I61" s="3"/>
      <c r="J61" s="28">
        <f t="shared" si="3"/>
        <v>3.27</v>
      </c>
      <c r="K61" s="29">
        <f t="shared" si="4"/>
        <v>128.73990000000001</v>
      </c>
      <c r="L61" s="15"/>
      <c r="M61" s="30">
        <f t="shared" si="7"/>
        <v>0.79000000000000048</v>
      </c>
      <c r="N61" s="51">
        <f t="shared" si="8"/>
        <v>29.527299999999997</v>
      </c>
    </row>
    <row r="62" spans="1:14">
      <c r="A62" s="40" t="s">
        <v>132</v>
      </c>
      <c r="B62" s="41" t="s">
        <v>133</v>
      </c>
      <c r="C62" s="42">
        <f>Sheet1!E51</f>
        <v>5.5</v>
      </c>
      <c r="D62" s="43">
        <f t="shared" si="2"/>
        <v>216.535</v>
      </c>
      <c r="F62" s="27"/>
      <c r="H62" s="27"/>
      <c r="I62" s="3"/>
      <c r="J62" s="28">
        <f t="shared" si="3"/>
        <v>5.5</v>
      </c>
      <c r="K62" s="29">
        <f t="shared" si="4"/>
        <v>216.535</v>
      </c>
      <c r="L62" s="15"/>
      <c r="M62" s="30">
        <f t="shared" si="7"/>
        <v>0</v>
      </c>
      <c r="N62" s="51">
        <f t="shared" si="8"/>
        <v>0</v>
      </c>
    </row>
    <row r="63" spans="1:14">
      <c r="A63" s="40" t="s">
        <v>134</v>
      </c>
      <c r="B63" s="41" t="s">
        <v>135</v>
      </c>
      <c r="C63" s="42">
        <f>Sheet1!E52</f>
        <v>4.25</v>
      </c>
      <c r="D63" s="43">
        <f t="shared" si="2"/>
        <v>167.32249999999999</v>
      </c>
      <c r="F63" s="27"/>
      <c r="H63" s="27"/>
      <c r="I63" s="3"/>
      <c r="J63" s="28">
        <f t="shared" si="3"/>
        <v>4.25</v>
      </c>
      <c r="K63" s="29">
        <f t="shared" si="4"/>
        <v>167.32249999999999</v>
      </c>
      <c r="L63" s="15"/>
      <c r="M63" s="30">
        <f t="shared" si="7"/>
        <v>0</v>
      </c>
      <c r="N63" s="51">
        <f t="shared" si="8"/>
        <v>0</v>
      </c>
    </row>
    <row r="64" spans="1:14">
      <c r="A64" s="40" t="s">
        <v>136</v>
      </c>
      <c r="B64" s="41" t="s">
        <v>137</v>
      </c>
      <c r="C64" s="42">
        <f>Sheet1!E53</f>
        <v>3.73</v>
      </c>
      <c r="D64" s="43">
        <f t="shared" si="2"/>
        <v>146.8501</v>
      </c>
      <c r="F64" s="27"/>
      <c r="G64" s="3"/>
      <c r="H64" s="27"/>
      <c r="I64" s="3"/>
      <c r="J64" s="28">
        <f t="shared" si="3"/>
        <v>3.73</v>
      </c>
      <c r="K64" s="29">
        <f t="shared" si="4"/>
        <v>146.8501</v>
      </c>
      <c r="L64" s="15"/>
      <c r="M64" s="30">
        <f t="shared" si="7"/>
        <v>0.33000000000000052</v>
      </c>
      <c r="N64" s="51">
        <f t="shared" si="8"/>
        <v>11.417100000000005</v>
      </c>
    </row>
    <row r="65" spans="1:14">
      <c r="A65" s="40" t="s">
        <v>138</v>
      </c>
      <c r="B65" s="41" t="s">
        <v>139</v>
      </c>
      <c r="C65" s="42">
        <f>Sheet1!E54</f>
        <v>3.38</v>
      </c>
      <c r="D65" s="43">
        <f t="shared" si="2"/>
        <v>133.07059999999998</v>
      </c>
      <c r="F65" s="27"/>
      <c r="H65" s="27"/>
      <c r="I65" s="3"/>
      <c r="J65" s="28">
        <f t="shared" si="3"/>
        <v>3.38</v>
      </c>
      <c r="K65" s="29">
        <f t="shared" si="4"/>
        <v>133.07059999999998</v>
      </c>
      <c r="L65" s="15"/>
      <c r="M65" s="30">
        <f t="shared" si="7"/>
        <v>0.6800000000000006</v>
      </c>
      <c r="N65" s="51">
        <f t="shared" si="8"/>
        <v>25.196600000000018</v>
      </c>
    </row>
    <row r="66" spans="1:14">
      <c r="A66" s="40" t="s">
        <v>140</v>
      </c>
      <c r="B66" s="41" t="s">
        <v>141</v>
      </c>
      <c r="C66" s="42">
        <f>Sheet1!E55</f>
        <v>6.5600000000000005</v>
      </c>
      <c r="D66" s="43">
        <f t="shared" si="2"/>
        <v>258.2672</v>
      </c>
      <c r="F66" s="27"/>
      <c r="G66" s="3"/>
      <c r="H66" s="27"/>
      <c r="I66" s="3"/>
      <c r="J66" s="28">
        <f t="shared" si="3"/>
        <v>6.5600000000000005</v>
      </c>
      <c r="K66" s="29">
        <f t="shared" si="4"/>
        <v>258.2672</v>
      </c>
      <c r="L66" s="15"/>
      <c r="M66" s="30">
        <f t="shared" si="7"/>
        <v>0</v>
      </c>
      <c r="N66" s="51">
        <f t="shared" si="8"/>
        <v>0</v>
      </c>
    </row>
    <row r="67" spans="1:14">
      <c r="A67" s="37"/>
      <c r="B67" s="38"/>
      <c r="C67" s="32"/>
      <c r="D67" s="39"/>
      <c r="F67" s="27"/>
      <c r="G67" s="3"/>
      <c r="H67" s="27"/>
      <c r="I67" s="3"/>
      <c r="J67" s="28"/>
      <c r="K67" s="29"/>
    </row>
    <row r="68" spans="1:14">
      <c r="A68" s="2" t="s">
        <v>142</v>
      </c>
      <c r="B68" s="3" t="s">
        <v>143</v>
      </c>
      <c r="C68" s="32">
        <f>Sheet1!E57</f>
        <v>7.51</v>
      </c>
      <c r="D68" s="29">
        <f t="shared" si="2"/>
        <v>295.66869999999994</v>
      </c>
      <c r="F68" s="27"/>
      <c r="G68" s="3"/>
      <c r="H68" s="27"/>
      <c r="I68" s="3"/>
      <c r="J68" s="28"/>
      <c r="K68" s="29"/>
    </row>
    <row r="69" spans="1:14">
      <c r="A69" s="2" t="s">
        <v>144</v>
      </c>
      <c r="B69" s="3" t="s">
        <v>145</v>
      </c>
      <c r="C69" s="32">
        <f>Sheet1!E58</f>
        <v>2.0299999999999998</v>
      </c>
      <c r="D69" s="29">
        <f t="shared" si="2"/>
        <v>79.921099999999981</v>
      </c>
      <c r="F69" s="27"/>
      <c r="G69" s="3"/>
      <c r="H69" s="27"/>
      <c r="I69" s="3"/>
      <c r="J69" s="28"/>
      <c r="K69" s="29"/>
    </row>
    <row r="70" spans="1:14">
      <c r="A70" s="2" t="s">
        <v>146</v>
      </c>
      <c r="B70" s="3" t="s">
        <v>147</v>
      </c>
      <c r="C70" s="32">
        <f>Sheet1!E59</f>
        <v>3.37</v>
      </c>
      <c r="D70" s="29">
        <f t="shared" si="2"/>
        <v>132.67689999999999</v>
      </c>
      <c r="F70" s="27"/>
      <c r="G70" s="3"/>
      <c r="H70" s="27"/>
      <c r="I70" s="3"/>
      <c r="J70" s="28"/>
      <c r="K70" s="29"/>
    </row>
    <row r="71" spans="1:14">
      <c r="C71" s="32"/>
      <c r="D71" s="29"/>
      <c r="F71" s="27"/>
      <c r="G71" s="3"/>
      <c r="H71" s="27"/>
      <c r="I71" s="3"/>
      <c r="J71" s="28"/>
      <c r="K71" s="29"/>
    </row>
    <row r="72" spans="1:14">
      <c r="C72" s="32"/>
      <c r="D72" s="29"/>
      <c r="F72" s="27"/>
      <c r="G72" s="3"/>
      <c r="H72" s="27"/>
      <c r="I72" s="3"/>
      <c r="J72" s="28"/>
      <c r="K72" s="29"/>
    </row>
    <row r="73" spans="1:14">
      <c r="C73" s="32"/>
      <c r="D73" s="29"/>
      <c r="F73" s="27"/>
      <c r="G73" s="3"/>
      <c r="H73" s="27"/>
      <c r="I73" s="3"/>
      <c r="J73" s="28"/>
      <c r="K73" s="29"/>
    </row>
    <row r="74" spans="1:14">
      <c r="C74" s="32"/>
      <c r="F74" s="27"/>
      <c r="G74" s="3"/>
      <c r="H74" s="27"/>
      <c r="I74" s="3"/>
      <c r="J74" s="27"/>
      <c r="K74" s="3"/>
    </row>
    <row r="75" spans="1:14">
      <c r="D75" s="29"/>
    </row>
    <row r="76" spans="1:14">
      <c r="D76" s="29"/>
    </row>
    <row r="77" spans="1:14">
      <c r="D77" s="29"/>
    </row>
    <row r="78" spans="1:14">
      <c r="A78" s="44" t="s">
        <v>148</v>
      </c>
      <c r="E78" s="45"/>
      <c r="F78" s="5" t="s">
        <v>149</v>
      </c>
    </row>
    <row r="79" spans="1:14">
      <c r="A79"/>
      <c r="B79" s="2"/>
      <c r="E79" s="45"/>
    </row>
    <row r="80" spans="1:14">
      <c r="A80"/>
      <c r="B80" s="2"/>
      <c r="C80" s="18" t="s">
        <v>18</v>
      </c>
      <c r="D80" s="17" t="s">
        <v>19</v>
      </c>
      <c r="E80" s="45"/>
      <c r="F80" s="18" t="s">
        <v>18</v>
      </c>
      <c r="G80" s="17" t="s">
        <v>19</v>
      </c>
    </row>
    <row r="81" spans="1:9">
      <c r="A81"/>
      <c r="B81" s="46" t="s">
        <v>150</v>
      </c>
      <c r="C81" s="47">
        <f>MAX(J13:J40)</f>
        <v>6.12</v>
      </c>
      <c r="D81" s="29">
        <f>MAX(K13:K40)</f>
        <v>240.9444</v>
      </c>
      <c r="E81" s="45"/>
      <c r="F81" s="47">
        <f>C81-Ltol_mm</f>
        <v>3.62</v>
      </c>
      <c r="G81" s="29">
        <f>D81-Ltol_mils</f>
        <v>140.9444</v>
      </c>
    </row>
    <row r="82" spans="1:9">
      <c r="A82"/>
      <c r="B82" s="2"/>
      <c r="D82" s="29"/>
      <c r="E82" s="45"/>
      <c r="F82" s="3"/>
      <c r="G82" s="3"/>
    </row>
    <row r="83" spans="1:9">
      <c r="A83"/>
      <c r="B83" s="46" t="s">
        <v>151</v>
      </c>
      <c r="C83" s="47">
        <f>MAX(J42:J53)</f>
        <v>6.85</v>
      </c>
      <c r="D83" s="29">
        <f>MAX(K42:K53)</f>
        <v>269.68449999999996</v>
      </c>
      <c r="E83" s="45"/>
      <c r="F83" s="47">
        <f>C83-Ltol_mm</f>
        <v>4.3499999999999996</v>
      </c>
      <c r="G83" s="29">
        <f>D83-Ltol_mils</f>
        <v>169.68449999999996</v>
      </c>
    </row>
    <row r="84" spans="1:9">
      <c r="A84"/>
      <c r="B84" s="2"/>
      <c r="D84" s="29"/>
      <c r="E84" s="45"/>
      <c r="F84" s="3"/>
      <c r="G84" s="3"/>
    </row>
    <row r="85" spans="1:9">
      <c r="A85"/>
      <c r="B85" s="46" t="s">
        <v>152</v>
      </c>
      <c r="C85" s="47">
        <f>MAX(J55:J66)</f>
        <v>6.5600000000000005</v>
      </c>
      <c r="D85" s="29">
        <f>MAX(K55:K66)</f>
        <v>258.2672</v>
      </c>
      <c r="E85" s="45"/>
      <c r="F85" s="47">
        <f>C85-Ltol_mm</f>
        <v>4.0600000000000005</v>
      </c>
      <c r="G85" s="29">
        <f>D85-Ltol_mils</f>
        <v>158.2672</v>
      </c>
    </row>
    <row r="87" spans="1:9">
      <c r="G87" s="2"/>
      <c r="H87" s="3"/>
      <c r="I87" s="3"/>
    </row>
  </sheetData>
  <sheetProtection selectLockedCells="1" selectUnlockedCells="1"/>
  <mergeCells count="7">
    <mergeCell ref="M11:N11"/>
    <mergeCell ref="C10:D10"/>
    <mergeCell ref="F10:G10"/>
    <mergeCell ref="C11:D11"/>
    <mergeCell ref="F11:G11"/>
    <mergeCell ref="H11:I11"/>
    <mergeCell ref="J11:K11"/>
  </mergeCells>
  <phoneticPr fontId="5" type="noConversion"/>
  <pageMargins left="0.75" right="0.75" top="1" bottom="1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3"/>
  <sheetViews>
    <sheetView zoomScale="75" zoomScaleNormal="75" workbookViewId="0">
      <selection activeCell="E2" sqref="E2"/>
    </sheetView>
  </sheetViews>
  <sheetFormatPr defaultRowHeight="12.75"/>
  <cols>
    <col min="1" max="1" width="21.42578125" style="48" customWidth="1"/>
    <col min="2" max="2" width="4.28515625" style="37" customWidth="1"/>
  </cols>
  <sheetData>
    <row r="1" spans="1:5" s="5" customFormat="1">
      <c r="A1" s="49" t="s">
        <v>153</v>
      </c>
      <c r="B1" s="50" t="s">
        <v>154</v>
      </c>
      <c r="C1" s="5" t="s">
        <v>155</v>
      </c>
      <c r="D1" s="5" t="s">
        <v>156</v>
      </c>
      <c r="E1" s="5" t="s">
        <v>157</v>
      </c>
    </row>
    <row r="2" spans="1:5">
      <c r="A2" s="37" t="s">
        <v>38</v>
      </c>
      <c r="C2">
        <v>0.38</v>
      </c>
      <c r="D2">
        <v>3.77</v>
      </c>
      <c r="E2">
        <f>D2+C2</f>
        <v>4.1500000000000004</v>
      </c>
    </row>
    <row r="3" spans="1:5">
      <c r="A3" s="37" t="s">
        <v>40</v>
      </c>
      <c r="C3">
        <v>0.39</v>
      </c>
      <c r="D3">
        <v>4.8899999999999997</v>
      </c>
      <c r="E3">
        <f t="shared" ref="E3:E63" si="0">D3+C3</f>
        <v>5.2799999999999994</v>
      </c>
    </row>
    <row r="4" spans="1:5">
      <c r="A4" s="37" t="s">
        <v>42</v>
      </c>
      <c r="C4">
        <v>0.44</v>
      </c>
      <c r="D4">
        <v>5.22</v>
      </c>
      <c r="E4">
        <f t="shared" si="0"/>
        <v>5.66</v>
      </c>
    </row>
    <row r="5" spans="1:5">
      <c r="A5" s="37" t="s">
        <v>44</v>
      </c>
      <c r="C5">
        <v>0.45</v>
      </c>
      <c r="D5">
        <v>4.96</v>
      </c>
      <c r="E5">
        <f t="shared" si="0"/>
        <v>5.41</v>
      </c>
    </row>
    <row r="6" spans="1:5">
      <c r="A6" s="37" t="s">
        <v>46</v>
      </c>
      <c r="C6">
        <v>0.4</v>
      </c>
      <c r="D6">
        <v>3.73</v>
      </c>
      <c r="E6">
        <f t="shared" si="0"/>
        <v>4.13</v>
      </c>
    </row>
    <row r="7" spans="1:5">
      <c r="A7" s="37" t="s">
        <v>48</v>
      </c>
      <c r="C7">
        <v>0.42</v>
      </c>
      <c r="D7">
        <v>3.64</v>
      </c>
      <c r="E7">
        <f t="shared" si="0"/>
        <v>4.0600000000000005</v>
      </c>
    </row>
    <row r="8" spans="1:5">
      <c r="A8" s="37" t="s">
        <v>50</v>
      </c>
      <c r="C8">
        <v>0.46</v>
      </c>
      <c r="D8">
        <v>3.89</v>
      </c>
      <c r="E8">
        <f t="shared" si="0"/>
        <v>4.3500000000000005</v>
      </c>
    </row>
    <row r="9" spans="1:5">
      <c r="A9" s="37" t="s">
        <v>52</v>
      </c>
      <c r="C9">
        <v>0.43</v>
      </c>
      <c r="D9">
        <v>2.54</v>
      </c>
      <c r="E9">
        <f t="shared" si="0"/>
        <v>2.97</v>
      </c>
    </row>
    <row r="10" spans="1:5">
      <c r="A10" s="37" t="s">
        <v>54</v>
      </c>
      <c r="C10">
        <v>0.5</v>
      </c>
      <c r="D10">
        <v>1.58</v>
      </c>
      <c r="E10">
        <f t="shared" si="0"/>
        <v>2.08</v>
      </c>
    </row>
    <row r="11" spans="1:5">
      <c r="A11" s="37" t="s">
        <v>56</v>
      </c>
      <c r="C11">
        <v>2.65</v>
      </c>
      <c r="D11">
        <v>2.83</v>
      </c>
      <c r="E11">
        <f t="shared" si="0"/>
        <v>5.48</v>
      </c>
    </row>
    <row r="12" spans="1:5">
      <c r="A12" s="37" t="s">
        <v>58</v>
      </c>
      <c r="C12">
        <v>0.64</v>
      </c>
      <c r="D12">
        <v>0.98</v>
      </c>
      <c r="E12">
        <f t="shared" si="0"/>
        <v>1.62</v>
      </c>
    </row>
    <row r="13" spans="1:5">
      <c r="A13" s="37" t="s">
        <v>60</v>
      </c>
      <c r="C13">
        <v>0.46</v>
      </c>
      <c r="D13">
        <v>1.42</v>
      </c>
      <c r="E13">
        <f t="shared" si="0"/>
        <v>1.88</v>
      </c>
    </row>
    <row r="14" spans="1:5">
      <c r="A14" s="37" t="s">
        <v>62</v>
      </c>
      <c r="C14">
        <v>0.4</v>
      </c>
      <c r="D14">
        <v>2.33</v>
      </c>
      <c r="E14">
        <f t="shared" si="0"/>
        <v>2.73</v>
      </c>
    </row>
    <row r="15" spans="1:5">
      <c r="A15" s="37" t="s">
        <v>64</v>
      </c>
      <c r="C15">
        <v>0.39</v>
      </c>
      <c r="D15">
        <v>3.49</v>
      </c>
      <c r="E15">
        <f t="shared" si="0"/>
        <v>3.8800000000000003</v>
      </c>
    </row>
    <row r="16" spans="1:5">
      <c r="A16" s="37" t="s">
        <v>66</v>
      </c>
      <c r="C16">
        <v>1.2</v>
      </c>
      <c r="D16">
        <v>2.6</v>
      </c>
      <c r="E16">
        <f t="shared" si="0"/>
        <v>3.8</v>
      </c>
    </row>
    <row r="17" spans="1:5">
      <c r="A17" s="37" t="s">
        <v>68</v>
      </c>
      <c r="C17">
        <v>2.29</v>
      </c>
      <c r="D17">
        <v>2.48</v>
      </c>
      <c r="E17">
        <f t="shared" si="0"/>
        <v>4.7699999999999996</v>
      </c>
    </row>
    <row r="18" spans="1:5">
      <c r="A18" s="37" t="s">
        <v>70</v>
      </c>
      <c r="C18">
        <v>1.36</v>
      </c>
      <c r="D18">
        <v>1.57</v>
      </c>
      <c r="E18">
        <f t="shared" si="0"/>
        <v>2.93</v>
      </c>
    </row>
    <row r="19" spans="1:5">
      <c r="A19" s="37" t="s">
        <v>72</v>
      </c>
      <c r="C19">
        <v>2.33</v>
      </c>
      <c r="D19">
        <v>3.04</v>
      </c>
      <c r="E19">
        <f t="shared" si="0"/>
        <v>5.37</v>
      </c>
    </row>
    <row r="20" spans="1:5">
      <c r="A20" s="37" t="s">
        <v>74</v>
      </c>
      <c r="C20">
        <v>0.52</v>
      </c>
      <c r="D20">
        <v>3.38</v>
      </c>
      <c r="E20">
        <f t="shared" si="0"/>
        <v>3.9</v>
      </c>
    </row>
    <row r="21" spans="1:5">
      <c r="A21" s="37" t="s">
        <v>76</v>
      </c>
      <c r="C21">
        <v>0.39</v>
      </c>
      <c r="D21">
        <v>2.0099999999999998</v>
      </c>
      <c r="E21">
        <f t="shared" si="0"/>
        <v>2.4</v>
      </c>
    </row>
    <row r="22" spans="1:5">
      <c r="A22" s="37" t="s">
        <v>78</v>
      </c>
      <c r="C22">
        <v>0.39</v>
      </c>
      <c r="D22">
        <v>2.1</v>
      </c>
      <c r="E22">
        <f t="shared" si="0"/>
        <v>2.4900000000000002</v>
      </c>
    </row>
    <row r="23" spans="1:5">
      <c r="A23" s="37" t="s">
        <v>80</v>
      </c>
      <c r="C23">
        <v>0.64</v>
      </c>
      <c r="D23">
        <v>3.02</v>
      </c>
      <c r="E23">
        <f t="shared" si="0"/>
        <v>3.66</v>
      </c>
    </row>
    <row r="24" spans="1:5">
      <c r="A24" s="37" t="s">
        <v>82</v>
      </c>
      <c r="C24">
        <v>0.4</v>
      </c>
      <c r="D24">
        <v>1.2</v>
      </c>
      <c r="E24">
        <f t="shared" si="0"/>
        <v>1.6</v>
      </c>
    </row>
    <row r="25" spans="1:5">
      <c r="A25" s="37" t="s">
        <v>84</v>
      </c>
      <c r="C25">
        <v>0.4</v>
      </c>
      <c r="D25">
        <v>2.02</v>
      </c>
      <c r="E25">
        <f t="shared" si="0"/>
        <v>2.42</v>
      </c>
    </row>
    <row r="26" spans="1:5">
      <c r="A26" s="37" t="s">
        <v>86</v>
      </c>
      <c r="C26">
        <v>1.45</v>
      </c>
      <c r="D26">
        <v>1.85</v>
      </c>
      <c r="E26">
        <f t="shared" si="0"/>
        <v>3.3</v>
      </c>
    </row>
    <row r="27" spans="1:5">
      <c r="A27" s="37" t="s">
        <v>88</v>
      </c>
      <c r="C27">
        <v>2.58</v>
      </c>
      <c r="D27">
        <v>3.54</v>
      </c>
      <c r="E27">
        <f t="shared" si="0"/>
        <v>6.12</v>
      </c>
    </row>
    <row r="28" spans="1:5">
      <c r="A28" s="37" t="s">
        <v>90</v>
      </c>
      <c r="C28">
        <v>0.38</v>
      </c>
      <c r="D28">
        <v>3.37</v>
      </c>
      <c r="E28">
        <f t="shared" si="0"/>
        <v>3.75</v>
      </c>
    </row>
    <row r="29" spans="1:5">
      <c r="A29" s="37" t="s">
        <v>92</v>
      </c>
      <c r="C29">
        <v>0.62</v>
      </c>
      <c r="D29">
        <v>2.0099999999999998</v>
      </c>
      <c r="E29">
        <f t="shared" si="0"/>
        <v>2.63</v>
      </c>
    </row>
    <row r="30" spans="1:5">
      <c r="A30" s="37"/>
      <c r="E30">
        <f t="shared" si="0"/>
        <v>0</v>
      </c>
    </row>
    <row r="31" spans="1:5">
      <c r="A31" s="37" t="s">
        <v>94</v>
      </c>
      <c r="C31">
        <v>3.62</v>
      </c>
      <c r="D31">
        <v>3.23</v>
      </c>
      <c r="E31">
        <f t="shared" si="0"/>
        <v>6.85</v>
      </c>
    </row>
    <row r="32" spans="1:5">
      <c r="A32" s="37" t="s">
        <v>96</v>
      </c>
      <c r="C32">
        <v>1.23</v>
      </c>
      <c r="D32">
        <v>1.62</v>
      </c>
      <c r="E32">
        <f t="shared" si="0"/>
        <v>2.85</v>
      </c>
    </row>
    <row r="33" spans="1:5">
      <c r="A33" s="37" t="s">
        <v>98</v>
      </c>
      <c r="C33">
        <v>2.44</v>
      </c>
      <c r="D33">
        <v>2.16</v>
      </c>
      <c r="E33">
        <f t="shared" si="0"/>
        <v>4.5999999999999996</v>
      </c>
    </row>
    <row r="34" spans="1:5">
      <c r="A34" s="37" t="s">
        <v>100</v>
      </c>
      <c r="C34">
        <v>0.99</v>
      </c>
      <c r="D34">
        <v>3.2</v>
      </c>
      <c r="E34">
        <f t="shared" si="0"/>
        <v>4.1900000000000004</v>
      </c>
    </row>
    <row r="35" spans="1:5">
      <c r="A35" s="37" t="s">
        <v>102</v>
      </c>
      <c r="C35">
        <v>2.66</v>
      </c>
      <c r="D35">
        <v>3.6</v>
      </c>
      <c r="E35">
        <f t="shared" si="0"/>
        <v>6.26</v>
      </c>
    </row>
    <row r="36" spans="1:5">
      <c r="A36" s="37" t="s">
        <v>104</v>
      </c>
      <c r="C36">
        <v>2.19</v>
      </c>
      <c r="D36">
        <v>3.2</v>
      </c>
      <c r="E36">
        <f t="shared" si="0"/>
        <v>5.3900000000000006</v>
      </c>
    </row>
    <row r="37" spans="1:5">
      <c r="A37" s="37" t="s">
        <v>106</v>
      </c>
      <c r="C37">
        <v>1.4</v>
      </c>
      <c r="D37">
        <v>1.46</v>
      </c>
      <c r="E37">
        <f t="shared" si="0"/>
        <v>2.86</v>
      </c>
    </row>
    <row r="38" spans="1:5">
      <c r="A38" s="37" t="s">
        <v>108</v>
      </c>
      <c r="C38">
        <v>2.66</v>
      </c>
      <c r="D38">
        <v>2.85</v>
      </c>
      <c r="E38">
        <f t="shared" si="0"/>
        <v>5.51</v>
      </c>
    </row>
    <row r="39" spans="1:5">
      <c r="A39" s="37" t="s">
        <v>110</v>
      </c>
      <c r="C39">
        <v>0.38</v>
      </c>
      <c r="D39">
        <v>3.29</v>
      </c>
      <c r="E39">
        <f t="shared" si="0"/>
        <v>3.67</v>
      </c>
    </row>
    <row r="40" spans="1:5">
      <c r="A40" s="37" t="s">
        <v>112</v>
      </c>
      <c r="C40">
        <v>0.39</v>
      </c>
      <c r="D40">
        <v>1.77</v>
      </c>
      <c r="E40">
        <f t="shared" si="0"/>
        <v>2.16</v>
      </c>
    </row>
    <row r="41" spans="1:5">
      <c r="A41" s="37" t="s">
        <v>114</v>
      </c>
      <c r="C41">
        <v>0.66</v>
      </c>
      <c r="D41">
        <v>4.6900000000000004</v>
      </c>
      <c r="E41">
        <f t="shared" si="0"/>
        <v>5.3500000000000005</v>
      </c>
    </row>
    <row r="42" spans="1:5">
      <c r="A42" s="37" t="s">
        <v>116</v>
      </c>
      <c r="C42">
        <v>2.89</v>
      </c>
      <c r="D42">
        <v>3.75</v>
      </c>
      <c r="E42">
        <f t="shared" si="0"/>
        <v>6.6400000000000006</v>
      </c>
    </row>
    <row r="43" spans="1:5">
      <c r="A43" s="37"/>
      <c r="E43">
        <f t="shared" si="0"/>
        <v>0</v>
      </c>
    </row>
    <row r="44" spans="1:5">
      <c r="A44" s="37" t="s">
        <v>118</v>
      </c>
      <c r="C44">
        <v>0.49</v>
      </c>
      <c r="D44">
        <v>4.28</v>
      </c>
      <c r="E44">
        <f t="shared" si="0"/>
        <v>4.7700000000000005</v>
      </c>
    </row>
    <row r="45" spans="1:5">
      <c r="A45" s="37" t="s">
        <v>120</v>
      </c>
      <c r="C45">
        <v>0.38</v>
      </c>
      <c r="D45">
        <v>4.2300000000000004</v>
      </c>
      <c r="E45">
        <f t="shared" si="0"/>
        <v>4.6100000000000003</v>
      </c>
    </row>
    <row r="46" spans="1:5">
      <c r="A46" s="37" t="s">
        <v>122</v>
      </c>
      <c r="C46">
        <v>0.49</v>
      </c>
      <c r="D46">
        <v>6.04</v>
      </c>
      <c r="E46">
        <f t="shared" si="0"/>
        <v>6.53</v>
      </c>
    </row>
    <row r="47" spans="1:5">
      <c r="A47" s="37" t="s">
        <v>124</v>
      </c>
      <c r="C47">
        <v>0.42</v>
      </c>
      <c r="D47">
        <v>5.23</v>
      </c>
      <c r="E47">
        <f t="shared" si="0"/>
        <v>5.65</v>
      </c>
    </row>
    <row r="48" spans="1:5">
      <c r="A48" s="37" t="s">
        <v>126</v>
      </c>
      <c r="C48">
        <v>0.39</v>
      </c>
      <c r="D48">
        <v>3.7</v>
      </c>
      <c r="E48">
        <f t="shared" si="0"/>
        <v>4.09</v>
      </c>
    </row>
    <row r="49" spans="1:5">
      <c r="A49" s="37" t="s">
        <v>128</v>
      </c>
      <c r="C49">
        <v>1.23</v>
      </c>
      <c r="D49">
        <v>3.06</v>
      </c>
      <c r="E49">
        <f t="shared" si="0"/>
        <v>4.29</v>
      </c>
    </row>
    <row r="50" spans="1:5">
      <c r="A50" s="37" t="s">
        <v>130</v>
      </c>
      <c r="C50">
        <v>0.38</v>
      </c>
      <c r="D50">
        <v>2.89</v>
      </c>
      <c r="E50">
        <f t="shared" si="0"/>
        <v>3.27</v>
      </c>
    </row>
    <row r="51" spans="1:5">
      <c r="A51" s="37" t="s">
        <v>132</v>
      </c>
      <c r="C51">
        <v>2.17</v>
      </c>
      <c r="D51">
        <v>3.33</v>
      </c>
      <c r="E51">
        <f t="shared" si="0"/>
        <v>5.5</v>
      </c>
    </row>
    <row r="52" spans="1:5">
      <c r="A52" s="37" t="s">
        <v>134</v>
      </c>
      <c r="C52">
        <v>0.55000000000000004</v>
      </c>
      <c r="D52">
        <v>3.7</v>
      </c>
      <c r="E52">
        <f t="shared" si="0"/>
        <v>4.25</v>
      </c>
    </row>
    <row r="53" spans="1:5">
      <c r="A53" s="37" t="s">
        <v>136</v>
      </c>
      <c r="C53">
        <v>0.38</v>
      </c>
      <c r="D53">
        <v>3.35</v>
      </c>
      <c r="E53">
        <f t="shared" si="0"/>
        <v>3.73</v>
      </c>
    </row>
    <row r="54" spans="1:5">
      <c r="A54" s="37" t="s">
        <v>138</v>
      </c>
      <c r="C54">
        <v>0.37</v>
      </c>
      <c r="D54">
        <v>3.01</v>
      </c>
      <c r="E54">
        <f t="shared" si="0"/>
        <v>3.38</v>
      </c>
    </row>
    <row r="55" spans="1:5">
      <c r="A55" s="37" t="s">
        <v>140</v>
      </c>
      <c r="C55">
        <v>2.2200000000000002</v>
      </c>
      <c r="D55">
        <v>4.34</v>
      </c>
      <c r="E55">
        <f t="shared" si="0"/>
        <v>6.5600000000000005</v>
      </c>
    </row>
    <row r="56" spans="1:5">
      <c r="A56" s="37"/>
      <c r="E56">
        <f t="shared" si="0"/>
        <v>0</v>
      </c>
    </row>
    <row r="57" spans="1:5">
      <c r="A57" s="37" t="s">
        <v>142</v>
      </c>
      <c r="C57">
        <v>3.62</v>
      </c>
      <c r="D57">
        <v>3.89</v>
      </c>
      <c r="E57">
        <f t="shared" si="0"/>
        <v>7.51</v>
      </c>
    </row>
    <row r="58" spans="1:5">
      <c r="A58" s="37" t="s">
        <v>144</v>
      </c>
      <c r="C58">
        <v>0.39</v>
      </c>
      <c r="D58">
        <v>1.64</v>
      </c>
      <c r="E58">
        <f t="shared" si="0"/>
        <v>2.0299999999999998</v>
      </c>
    </row>
    <row r="59" spans="1:5">
      <c r="A59" s="37" t="s">
        <v>146</v>
      </c>
      <c r="C59">
        <v>0.45</v>
      </c>
      <c r="D59">
        <v>2.92</v>
      </c>
      <c r="E59">
        <f t="shared" si="0"/>
        <v>3.37</v>
      </c>
    </row>
    <row r="60" spans="1:5">
      <c r="A60" s="37" t="s">
        <v>158</v>
      </c>
      <c r="E60">
        <f t="shared" si="0"/>
        <v>0</v>
      </c>
    </row>
    <row r="61" spans="1:5">
      <c r="A61" s="37" t="s">
        <v>159</v>
      </c>
      <c r="E61">
        <f t="shared" si="0"/>
        <v>0</v>
      </c>
    </row>
    <row r="62" spans="1:5">
      <c r="A62" s="37" t="s">
        <v>160</v>
      </c>
      <c r="E62">
        <f t="shared" si="0"/>
        <v>0</v>
      </c>
    </row>
    <row r="63" spans="1:5">
      <c r="A63" s="37" t="s">
        <v>161</v>
      </c>
      <c r="E63">
        <f t="shared" si="0"/>
        <v>0</v>
      </c>
    </row>
  </sheetData>
  <sheetProtection selectLockedCells="1" selectUnlockedCells="1"/>
  <phoneticPr fontId="5" type="noConversion"/>
  <pageMargins left="0.75" right="0.75" top="1" bottom="1" header="0.51180555555555551" footer="0.51180555555555551"/>
  <pageSetup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heet="1"/>
  <phoneticPr fontId="5" type="noConversion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xl_DCF_History</vt:lpstr>
      <vt:lpstr>ddr_sig_list</vt:lpstr>
      <vt:lpstr>Sheet1</vt:lpstr>
      <vt:lpstr>Classified as UnClassified</vt:lpstr>
      <vt:lpstr>AC_tot_min_mils</vt:lpstr>
      <vt:lpstr>AC_tot_min_mm</vt:lpstr>
      <vt:lpstr>DL0_tot_min_mils</vt:lpstr>
      <vt:lpstr>DL0_tot_min_mm</vt:lpstr>
      <vt:lpstr>DL1_tot_min_mils</vt:lpstr>
      <vt:lpstr>DL1_tot_min_mm</vt:lpstr>
      <vt:lpstr>Ltol_mils</vt:lpstr>
      <vt:lpstr>Ltol_mm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Stefano ANTONIAZZI</cp:lastModifiedBy>
  <dcterms:created xsi:type="dcterms:W3CDTF">2011-10-26T14:39:55Z</dcterms:created>
  <dcterms:modified xsi:type="dcterms:W3CDTF">2011-10-27T09:15:10Z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-1593440742</vt:i4>
  </property>
  <property fmtid="{D5CDD505-2E9C-101B-9397-08002B2CF9AE}" pid="3" name="_NewReviewCycle">
    <vt:lpwstr/>
  </property>
  <property fmtid="{D5CDD505-2E9C-101B-9397-08002B2CF9AE}" pid="4" name="_EmailSubject">
    <vt:lpwstr>Trace Length Worksheet for DDR2</vt:lpwstr>
  </property>
  <property fmtid="{D5CDD505-2E9C-101B-9397-08002B2CF9AE}" pid="5" name="_AuthorEmail">
    <vt:lpwstr>claudio.vanaria@st.com</vt:lpwstr>
  </property>
  <property fmtid="{D5CDD505-2E9C-101B-9397-08002B2CF9AE}" pid="6" name="_AuthorEmailDisplayName">
    <vt:lpwstr>Gino Claudio VANARIA</vt:lpwstr>
  </property>
  <property fmtid="{D5CDD505-2E9C-101B-9397-08002B2CF9AE}" pid="7" name="_ReviewingToolsShownOnce">
    <vt:lpwstr/>
  </property>
</Properties>
</file>